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Base de trabajos\Trabajos Camara\Reportes Semanales\Ejecución Presupuestal\"/>
    </mc:Choice>
  </mc:AlternateContent>
  <xr:revisionPtr revIDLastSave="1" documentId="13_ncr:1_{2B75EFFA-BDD6-4755-AB42-10A9E245F189}" xr6:coauthVersionLast="47" xr6:coauthVersionMax="47" xr10:uidLastSave="{744C47D7-2BCE-4B76-A210-B4EDAB76C1F0}"/>
  <bookViews>
    <workbookView xWindow="20370" yWindow="-120" windowWidth="20730" windowHeight="11160" tabRatio="801" firstSheet="2" activeTab="2" xr2:uid="{00000000-000D-0000-FFFF-FFFF00000000}"/>
  </bookViews>
  <sheets>
    <sheet name="Perucámaras " sheetId="1" r:id="rId1"/>
    <sheet name="Índice" sheetId="3" r:id="rId2"/>
    <sheet name="Macro Región Norte" sheetId="12" r:id="rId3"/>
    <sheet name="1. Cajamarca" sheetId="4" r:id="rId4"/>
    <sheet name="Ancash" sheetId="13" state="hidden" r:id="rId5"/>
    <sheet name="2. La Libertad" sheetId="5" r:id="rId6"/>
    <sheet name="4. Piura" sheetId="7" r:id="rId7"/>
    <sheet name="3. Lambayeque" sheetId="6" r:id="rId8"/>
    <sheet name="5. Tumbes" sheetId="8" r:id="rId9"/>
  </sheets>
  <externalReferences>
    <externalReference r:id="rId10"/>
    <externalReference r:id="rId11"/>
  </externalReferences>
  <definedNames>
    <definedName name="_xlnm._FilterDatabase" localSheetId="2" hidden="1">'Macro Región Norte'!$R$9:$V$9</definedName>
    <definedName name="asistencia">'[1]03_asiste'!$A$16:$I$27</definedName>
    <definedName name="colectivo">'[1]02_salud_colec'!$A$16:$I$40</definedName>
    <definedName name="desastres">'[1]04_desastre'!$A$16:$I$20</definedName>
    <definedName name="gestion">'[1]05_gest'!$A$16:$I$32</definedName>
    <definedName name="guber">'[1]06_Gub'!$A$16:$I$19</definedName>
    <definedName name="individual">'[1]01_salud_indiv'!$A$16:$I$40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6" i="12" l="1"/>
  <c r="G86" i="12"/>
  <c r="E86" i="12"/>
  <c r="D86" i="12"/>
  <c r="H70" i="12"/>
  <c r="G70" i="12"/>
  <c r="E70" i="12"/>
  <c r="D70" i="12"/>
  <c r="H54" i="12"/>
  <c r="G54" i="12"/>
  <c r="E54" i="12"/>
  <c r="D54" i="12"/>
  <c r="F44" i="5"/>
  <c r="F45" i="5"/>
  <c r="F46" i="5"/>
  <c r="F47" i="5"/>
  <c r="F48" i="5"/>
  <c r="F49" i="5"/>
  <c r="F50" i="5"/>
  <c r="F51" i="5"/>
  <c r="F52" i="5"/>
  <c r="F53" i="5"/>
  <c r="F54" i="5"/>
  <c r="H102" i="12"/>
  <c r="G102" i="12"/>
  <c r="E102" i="12"/>
  <c r="F102" i="12" s="1"/>
  <c r="D102" i="12"/>
  <c r="J100" i="12" s="1"/>
  <c r="H114" i="12"/>
  <c r="G114" i="12"/>
  <c r="E114" i="12"/>
  <c r="D114" i="12"/>
  <c r="J111" i="12" s="1"/>
  <c r="D126" i="12"/>
  <c r="J120" i="12" s="1"/>
  <c r="E126" i="12"/>
  <c r="G126" i="12"/>
  <c r="H126" i="12"/>
  <c r="I119" i="12"/>
  <c r="I120" i="12"/>
  <c r="I121" i="12"/>
  <c r="I122" i="12"/>
  <c r="I123" i="12"/>
  <c r="I124" i="12"/>
  <c r="I125" i="12"/>
  <c r="I53" i="12"/>
  <c r="F60" i="4"/>
  <c r="F61" i="4"/>
  <c r="F62" i="4"/>
  <c r="F63" i="4"/>
  <c r="F64" i="4"/>
  <c r="F65" i="4"/>
  <c r="F66" i="4"/>
  <c r="F67" i="4"/>
  <c r="F68" i="4"/>
  <c r="F69" i="4"/>
  <c r="F70" i="4"/>
  <c r="J112" i="12"/>
  <c r="F125" i="12"/>
  <c r="F85" i="12"/>
  <c r="F124" i="12"/>
  <c r="F123" i="12"/>
  <c r="F122" i="12"/>
  <c r="F121" i="12"/>
  <c r="F120" i="12"/>
  <c r="F119" i="12"/>
  <c r="I112" i="12"/>
  <c r="F112" i="12"/>
  <c r="I111" i="12"/>
  <c r="F111" i="12"/>
  <c r="I110" i="12"/>
  <c r="F110" i="12"/>
  <c r="I109" i="12"/>
  <c r="F109" i="12"/>
  <c r="I108" i="12"/>
  <c r="F108" i="12"/>
  <c r="I107" i="12"/>
  <c r="F107" i="12"/>
  <c r="I100" i="12"/>
  <c r="F100" i="12"/>
  <c r="I99" i="12"/>
  <c r="F99" i="12"/>
  <c r="I98" i="12"/>
  <c r="F98" i="12"/>
  <c r="I97" i="12"/>
  <c r="F97" i="12"/>
  <c r="I96" i="12"/>
  <c r="F96" i="12"/>
  <c r="I95" i="12"/>
  <c r="F95" i="12"/>
  <c r="I84" i="12"/>
  <c r="F84" i="12"/>
  <c r="I83" i="12"/>
  <c r="F83" i="12"/>
  <c r="I82" i="12"/>
  <c r="F82" i="12"/>
  <c r="I81" i="12"/>
  <c r="F81" i="12"/>
  <c r="I80" i="12"/>
  <c r="F80" i="12"/>
  <c r="I79" i="12"/>
  <c r="F79" i="12"/>
  <c r="I78" i="12"/>
  <c r="F78" i="12"/>
  <c r="I77" i="12"/>
  <c r="F77" i="12"/>
  <c r="I76" i="12"/>
  <c r="F76" i="12"/>
  <c r="I75" i="12"/>
  <c r="F75" i="12"/>
  <c r="I68" i="12"/>
  <c r="F68" i="12"/>
  <c r="I67" i="12"/>
  <c r="F67" i="12"/>
  <c r="I66" i="12"/>
  <c r="F66" i="12"/>
  <c r="I65" i="12"/>
  <c r="F65" i="12"/>
  <c r="I64" i="12"/>
  <c r="F64" i="12"/>
  <c r="I63" i="12"/>
  <c r="F63" i="12"/>
  <c r="I62" i="12"/>
  <c r="F62" i="12"/>
  <c r="I61" i="12"/>
  <c r="F61" i="12"/>
  <c r="I60" i="12"/>
  <c r="F60" i="12"/>
  <c r="I59" i="12"/>
  <c r="F59" i="12"/>
  <c r="I52" i="12"/>
  <c r="F52" i="12"/>
  <c r="I51" i="12"/>
  <c r="F51" i="12"/>
  <c r="I50" i="12"/>
  <c r="F50" i="12"/>
  <c r="I49" i="12"/>
  <c r="F49" i="12"/>
  <c r="I48" i="12"/>
  <c r="F48" i="12"/>
  <c r="I47" i="12"/>
  <c r="F47" i="12"/>
  <c r="I46" i="12"/>
  <c r="F46" i="12"/>
  <c r="I45" i="12"/>
  <c r="F45" i="12"/>
  <c r="I44" i="12"/>
  <c r="F44" i="12"/>
  <c r="I43" i="12"/>
  <c r="F43" i="12"/>
  <c r="H71" i="4"/>
  <c r="G71" i="4"/>
  <c r="E71" i="4"/>
  <c r="D71" i="4"/>
  <c r="H55" i="4"/>
  <c r="G55" i="4"/>
  <c r="E55" i="4"/>
  <c r="D55" i="4"/>
  <c r="H111" i="4"/>
  <c r="G111" i="4"/>
  <c r="E111" i="4"/>
  <c r="D111" i="4"/>
  <c r="H99" i="4"/>
  <c r="G99" i="4"/>
  <c r="E99" i="4"/>
  <c r="D99" i="4"/>
  <c r="J95" i="12" l="1"/>
  <c r="J96" i="12"/>
  <c r="J107" i="12"/>
  <c r="J108" i="12"/>
  <c r="F114" i="12"/>
  <c r="J109" i="12"/>
  <c r="J114" i="12"/>
  <c r="J101" i="12"/>
  <c r="J110" i="12"/>
  <c r="J113" i="12"/>
  <c r="J121" i="12"/>
  <c r="J97" i="12"/>
  <c r="J98" i="12"/>
  <c r="J99" i="12"/>
  <c r="F71" i="4"/>
  <c r="J122" i="12"/>
  <c r="J123" i="12"/>
  <c r="J125" i="12"/>
  <c r="J124" i="12"/>
  <c r="J119" i="12"/>
  <c r="F53" i="12"/>
  <c r="F113" i="12"/>
  <c r="I85" i="12"/>
  <c r="I113" i="12"/>
  <c r="I101" i="12"/>
  <c r="F55" i="4"/>
  <c r="F99" i="4"/>
  <c r="I55" i="4"/>
  <c r="F101" i="12"/>
  <c r="F126" i="12"/>
  <c r="I102" i="12"/>
  <c r="I86" i="12"/>
  <c r="F86" i="12"/>
  <c r="F54" i="12"/>
  <c r="I114" i="12"/>
  <c r="I126" i="12"/>
  <c r="I54" i="12"/>
  <c r="I99" i="4"/>
  <c r="F111" i="4"/>
  <c r="I111" i="4"/>
  <c r="I71" i="4"/>
  <c r="H71" i="8"/>
  <c r="G71" i="8"/>
  <c r="J17" i="8" s="1"/>
  <c r="E71" i="8"/>
  <c r="D71" i="8"/>
  <c r="G17" i="8" s="1"/>
  <c r="H111" i="8"/>
  <c r="G111" i="8"/>
  <c r="E111" i="8"/>
  <c r="D111" i="8"/>
  <c r="J110" i="8" s="1"/>
  <c r="H99" i="8"/>
  <c r="I99" i="8" s="1"/>
  <c r="G99" i="8"/>
  <c r="E99" i="8"/>
  <c r="D99" i="8"/>
  <c r="J98" i="8" s="1"/>
  <c r="H55" i="8"/>
  <c r="K16" i="8" s="1"/>
  <c r="G55" i="8"/>
  <c r="J16" i="8" s="1"/>
  <c r="E55" i="8"/>
  <c r="H16" i="8" s="1"/>
  <c r="D55" i="8"/>
  <c r="G16" i="8" s="1"/>
  <c r="I44" i="8"/>
  <c r="I45" i="8"/>
  <c r="H111" i="7"/>
  <c r="G111" i="7"/>
  <c r="E111" i="7"/>
  <c r="D111" i="7"/>
  <c r="J109" i="7" s="1"/>
  <c r="H99" i="7"/>
  <c r="G99" i="7"/>
  <c r="E99" i="7"/>
  <c r="D99" i="7"/>
  <c r="J96" i="7" s="1"/>
  <c r="H71" i="7"/>
  <c r="K17" i="7" s="1"/>
  <c r="G71" i="7"/>
  <c r="J17" i="7" s="1"/>
  <c r="E71" i="7"/>
  <c r="H17" i="7" s="1"/>
  <c r="D71" i="7"/>
  <c r="G17" i="7" s="1"/>
  <c r="H55" i="7"/>
  <c r="I55" i="7" s="1"/>
  <c r="G55" i="7"/>
  <c r="J16" i="7" s="1"/>
  <c r="E55" i="7"/>
  <c r="H16" i="7" s="1"/>
  <c r="D55" i="7"/>
  <c r="G16" i="7" s="1"/>
  <c r="H111" i="6"/>
  <c r="G111" i="6"/>
  <c r="E111" i="6"/>
  <c r="D111" i="6"/>
  <c r="H99" i="6"/>
  <c r="G99" i="6"/>
  <c r="E99" i="6"/>
  <c r="D99" i="6"/>
  <c r="I71" i="8" l="1"/>
  <c r="F71" i="8"/>
  <c r="J105" i="8"/>
  <c r="I111" i="7"/>
  <c r="J104" i="8"/>
  <c r="F111" i="6"/>
  <c r="I99" i="6"/>
  <c r="H17" i="8"/>
  <c r="I55" i="8"/>
  <c r="F99" i="6"/>
  <c r="J97" i="7"/>
  <c r="J106" i="8"/>
  <c r="F99" i="8"/>
  <c r="K16" i="7"/>
  <c r="K17" i="8"/>
  <c r="J98" i="7"/>
  <c r="F55" i="8"/>
  <c r="J107" i="8"/>
  <c r="J108" i="8"/>
  <c r="J109" i="8"/>
  <c r="F111" i="8"/>
  <c r="I111" i="8"/>
  <c r="J92" i="8"/>
  <c r="J94" i="8"/>
  <c r="J95" i="8"/>
  <c r="J96" i="8"/>
  <c r="J97" i="8"/>
  <c r="J93" i="8"/>
  <c r="J110" i="7"/>
  <c r="J104" i="7"/>
  <c r="F111" i="7"/>
  <c r="J107" i="7"/>
  <c r="J105" i="7"/>
  <c r="J106" i="7"/>
  <c r="J108" i="7"/>
  <c r="I99" i="7"/>
  <c r="J93" i="7"/>
  <c r="F99" i="7"/>
  <c r="J92" i="7"/>
  <c r="J94" i="7"/>
  <c r="J95" i="7"/>
  <c r="F71" i="7"/>
  <c r="I71" i="7"/>
  <c r="F55" i="7"/>
  <c r="I111" i="6"/>
  <c r="H71" i="6"/>
  <c r="K17" i="6" s="1"/>
  <c r="G71" i="6"/>
  <c r="J17" i="6" s="1"/>
  <c r="E71" i="6"/>
  <c r="H17" i="6" s="1"/>
  <c r="D71" i="6"/>
  <c r="G17" i="6" s="1"/>
  <c r="H55" i="6"/>
  <c r="G55" i="6"/>
  <c r="J16" i="6" s="1"/>
  <c r="E55" i="6"/>
  <c r="D55" i="6"/>
  <c r="G16" i="6" s="1"/>
  <c r="J105" i="6"/>
  <c r="J106" i="6"/>
  <c r="J107" i="6"/>
  <c r="J108" i="6"/>
  <c r="J109" i="6"/>
  <c r="J110" i="6"/>
  <c r="J104" i="6"/>
  <c r="J93" i="6"/>
  <c r="J94" i="6"/>
  <c r="J95" i="6"/>
  <c r="J96" i="6"/>
  <c r="J97" i="6"/>
  <c r="J98" i="6"/>
  <c r="J92" i="6"/>
  <c r="H111" i="5"/>
  <c r="G111" i="5"/>
  <c r="E111" i="5"/>
  <c r="D111" i="5"/>
  <c r="J106" i="5" s="1"/>
  <c r="H99" i="5"/>
  <c r="G99" i="5"/>
  <c r="E99" i="5"/>
  <c r="D99" i="5"/>
  <c r="J95" i="5" s="1"/>
  <c r="F92" i="5"/>
  <c r="F93" i="5"/>
  <c r="F94" i="5"/>
  <c r="F95" i="5"/>
  <c r="F96" i="5"/>
  <c r="H71" i="5"/>
  <c r="K17" i="5" s="1"/>
  <c r="G71" i="5"/>
  <c r="J17" i="5" s="1"/>
  <c r="E71" i="5"/>
  <c r="D71" i="5"/>
  <c r="G17" i="5" s="1"/>
  <c r="H55" i="5"/>
  <c r="G55" i="5"/>
  <c r="J16" i="5" s="1"/>
  <c r="E55" i="5"/>
  <c r="H16" i="5" s="1"/>
  <c r="D55" i="5"/>
  <c r="G16" i="5" s="1"/>
  <c r="J105" i="4"/>
  <c r="J106" i="4"/>
  <c r="J107" i="4"/>
  <c r="J108" i="4"/>
  <c r="J109" i="4"/>
  <c r="J110" i="4"/>
  <c r="J104" i="4"/>
  <c r="J93" i="4"/>
  <c r="J94" i="4"/>
  <c r="J95" i="4"/>
  <c r="J98" i="4"/>
  <c r="J92" i="4"/>
  <c r="D87" i="4"/>
  <c r="J96" i="4"/>
  <c r="I85" i="4"/>
  <c r="I86" i="4"/>
  <c r="F85" i="4"/>
  <c r="F86" i="4"/>
  <c r="K17" i="4"/>
  <c r="J17" i="4"/>
  <c r="H17" i="4"/>
  <c r="G17" i="4"/>
  <c r="K16" i="4"/>
  <c r="J16" i="4"/>
  <c r="H16" i="4"/>
  <c r="G16" i="4"/>
  <c r="G31" i="12" s="1"/>
  <c r="J32" i="12" l="1"/>
  <c r="K32" i="12"/>
  <c r="J31" i="12"/>
  <c r="G32" i="12"/>
  <c r="J110" i="5"/>
  <c r="J105" i="5"/>
  <c r="J104" i="5"/>
  <c r="F71" i="5"/>
  <c r="H17" i="5"/>
  <c r="H32" i="12" s="1"/>
  <c r="I71" i="5"/>
  <c r="J97" i="5"/>
  <c r="J94" i="5"/>
  <c r="J93" i="5"/>
  <c r="J98" i="5"/>
  <c r="I55" i="6"/>
  <c r="K16" i="6"/>
  <c r="F55" i="5"/>
  <c r="J109" i="5"/>
  <c r="I99" i="5"/>
  <c r="J108" i="5"/>
  <c r="I55" i="5"/>
  <c r="K16" i="5"/>
  <c r="J107" i="5"/>
  <c r="J96" i="5"/>
  <c r="F55" i="6"/>
  <c r="H16" i="6"/>
  <c r="H31" i="12" s="1"/>
  <c r="J97" i="4"/>
  <c r="I71" i="6"/>
  <c r="F71" i="6"/>
  <c r="F111" i="5"/>
  <c r="I111" i="5"/>
  <c r="F99" i="5"/>
  <c r="J92" i="5"/>
  <c r="K31" i="12" l="1"/>
  <c r="I31" i="12"/>
  <c r="L32" i="12"/>
  <c r="L31" i="12"/>
  <c r="I32" i="12"/>
  <c r="J81" i="4"/>
  <c r="J82" i="4"/>
  <c r="J83" i="4"/>
  <c r="J84" i="4"/>
  <c r="J85" i="4"/>
  <c r="J86" i="4"/>
  <c r="J80" i="4"/>
  <c r="H87" i="5"/>
  <c r="G87" i="5"/>
  <c r="H87" i="6"/>
  <c r="G87" i="6"/>
  <c r="I87" i="6" s="1"/>
  <c r="H87" i="7"/>
  <c r="G87" i="7"/>
  <c r="H87" i="8"/>
  <c r="G87" i="8"/>
  <c r="H87" i="4"/>
  <c r="G87" i="4"/>
  <c r="E87" i="4"/>
  <c r="F87" i="4" s="1"/>
  <c r="D87" i="8"/>
  <c r="J81" i="8" s="1"/>
  <c r="E87" i="8"/>
  <c r="D87" i="7"/>
  <c r="J81" i="7" s="1"/>
  <c r="E87" i="7"/>
  <c r="D87" i="6"/>
  <c r="J81" i="6" s="1"/>
  <c r="E87" i="6"/>
  <c r="D87" i="5"/>
  <c r="J81" i="5" s="1"/>
  <c r="E87" i="5"/>
  <c r="G39" i="4"/>
  <c r="J15" i="4" s="1"/>
  <c r="H39" i="4"/>
  <c r="G39" i="8"/>
  <c r="J15" i="8" s="1"/>
  <c r="H39" i="8"/>
  <c r="K15" i="8" s="1"/>
  <c r="G39" i="7"/>
  <c r="J15" i="7" s="1"/>
  <c r="H39" i="7"/>
  <c r="G39" i="6"/>
  <c r="J15" i="6" s="1"/>
  <c r="H39" i="6"/>
  <c r="K15" i="6" s="1"/>
  <c r="G39" i="5"/>
  <c r="J15" i="5" s="1"/>
  <c r="H39" i="5"/>
  <c r="K15" i="5" s="1"/>
  <c r="D39" i="4"/>
  <c r="G15" i="4" s="1"/>
  <c r="E39" i="4"/>
  <c r="H15" i="4" s="1"/>
  <c r="D39" i="8"/>
  <c r="G15" i="8" s="1"/>
  <c r="E39" i="8"/>
  <c r="H15" i="8" s="1"/>
  <c r="D39" i="7"/>
  <c r="G15" i="7" s="1"/>
  <c r="E39" i="7"/>
  <c r="D39" i="6"/>
  <c r="G15" i="6" s="1"/>
  <c r="E39" i="6"/>
  <c r="H15" i="6" s="1"/>
  <c r="D39" i="5"/>
  <c r="G15" i="5" s="1"/>
  <c r="E39" i="5"/>
  <c r="H15" i="5" s="1"/>
  <c r="I110" i="5"/>
  <c r="I109" i="5"/>
  <c r="I108" i="5"/>
  <c r="I107" i="5"/>
  <c r="I106" i="5"/>
  <c r="I105" i="5"/>
  <c r="I104" i="5"/>
  <c r="I110" i="6"/>
  <c r="I109" i="6"/>
  <c r="I108" i="6"/>
  <c r="I107" i="6"/>
  <c r="I106" i="6"/>
  <c r="I105" i="6"/>
  <c r="I104" i="6"/>
  <c r="I110" i="7"/>
  <c r="I109" i="7"/>
  <c r="I108" i="7"/>
  <c r="I107" i="7"/>
  <c r="I106" i="7"/>
  <c r="I105" i="7"/>
  <c r="I104" i="7"/>
  <c r="I110" i="8"/>
  <c r="I109" i="8"/>
  <c r="I108" i="8"/>
  <c r="I107" i="8"/>
  <c r="I106" i="8"/>
  <c r="I105" i="8"/>
  <c r="I104" i="8"/>
  <c r="I110" i="4"/>
  <c r="I109" i="4"/>
  <c r="I108" i="4"/>
  <c r="I107" i="4"/>
  <c r="I106" i="4"/>
  <c r="I105" i="4"/>
  <c r="I104" i="4"/>
  <c r="F110" i="5"/>
  <c r="F109" i="5"/>
  <c r="F108" i="5"/>
  <c r="F107" i="5"/>
  <c r="F106" i="5"/>
  <c r="F105" i="5"/>
  <c r="F104" i="5"/>
  <c r="F110" i="6"/>
  <c r="F109" i="6"/>
  <c r="F108" i="6"/>
  <c r="F107" i="6"/>
  <c r="F106" i="6"/>
  <c r="F105" i="6"/>
  <c r="F104" i="6"/>
  <c r="F110" i="7"/>
  <c r="F109" i="7"/>
  <c r="F108" i="7"/>
  <c r="F107" i="7"/>
  <c r="F106" i="7"/>
  <c r="F105" i="7"/>
  <c r="F104" i="7"/>
  <c r="F110" i="8"/>
  <c r="F109" i="8"/>
  <c r="F108" i="8"/>
  <c r="F107" i="8"/>
  <c r="F106" i="8"/>
  <c r="F105" i="8"/>
  <c r="F104" i="8"/>
  <c r="F110" i="4"/>
  <c r="F109" i="4"/>
  <c r="F108" i="4"/>
  <c r="F107" i="4"/>
  <c r="F106" i="4"/>
  <c r="F105" i="4"/>
  <c r="F104" i="4"/>
  <c r="I98" i="5"/>
  <c r="I97" i="5"/>
  <c r="I96" i="5"/>
  <c r="I95" i="5"/>
  <c r="I94" i="5"/>
  <c r="I93" i="5"/>
  <c r="I92" i="5"/>
  <c r="I98" i="6"/>
  <c r="I97" i="6"/>
  <c r="I96" i="6"/>
  <c r="I95" i="6"/>
  <c r="I94" i="6"/>
  <c r="I93" i="6"/>
  <c r="I92" i="6"/>
  <c r="I98" i="7"/>
  <c r="I97" i="7"/>
  <c r="I96" i="7"/>
  <c r="I95" i="7"/>
  <c r="I94" i="7"/>
  <c r="I93" i="7"/>
  <c r="I92" i="7"/>
  <c r="I98" i="8"/>
  <c r="I97" i="8"/>
  <c r="I96" i="8"/>
  <c r="I95" i="8"/>
  <c r="I94" i="8"/>
  <c r="I93" i="8"/>
  <c r="I92" i="8"/>
  <c r="I98" i="4"/>
  <c r="I97" i="4"/>
  <c r="I96" i="4"/>
  <c r="I95" i="4"/>
  <c r="I94" i="4"/>
  <c r="I93" i="4"/>
  <c r="I92" i="4"/>
  <c r="F98" i="5"/>
  <c r="F97" i="5"/>
  <c r="F98" i="6"/>
  <c r="F97" i="6"/>
  <c r="F96" i="6"/>
  <c r="F95" i="6"/>
  <c r="F94" i="6"/>
  <c r="F93" i="6"/>
  <c r="F92" i="6"/>
  <c r="F98" i="7"/>
  <c r="F97" i="7"/>
  <c r="F96" i="7"/>
  <c r="F95" i="7"/>
  <c r="F94" i="7"/>
  <c r="F93" i="7"/>
  <c r="F92" i="7"/>
  <c r="F98" i="8"/>
  <c r="F97" i="8"/>
  <c r="F96" i="8"/>
  <c r="F95" i="8"/>
  <c r="F94" i="8"/>
  <c r="F93" i="8"/>
  <c r="F92" i="8"/>
  <c r="F98" i="4"/>
  <c r="F97" i="4"/>
  <c r="F96" i="4"/>
  <c r="F95" i="4"/>
  <c r="F94" i="4"/>
  <c r="F93" i="4"/>
  <c r="F92" i="4"/>
  <c r="I86" i="5"/>
  <c r="I85" i="5"/>
  <c r="I84" i="5"/>
  <c r="I83" i="5"/>
  <c r="I82" i="5"/>
  <c r="I81" i="5"/>
  <c r="I80" i="5"/>
  <c r="I86" i="6"/>
  <c r="I85" i="6"/>
  <c r="I84" i="6"/>
  <c r="I83" i="6"/>
  <c r="I82" i="6"/>
  <c r="I81" i="6"/>
  <c r="I80" i="6"/>
  <c r="I86" i="7"/>
  <c r="I85" i="7"/>
  <c r="I84" i="7"/>
  <c r="I83" i="7"/>
  <c r="I82" i="7"/>
  <c r="I81" i="7"/>
  <c r="I80" i="7"/>
  <c r="I86" i="8"/>
  <c r="I85" i="8"/>
  <c r="I84" i="8"/>
  <c r="I83" i="8"/>
  <c r="I82" i="8"/>
  <c r="I81" i="8"/>
  <c r="I80" i="8"/>
  <c r="I84" i="4"/>
  <c r="I83" i="4"/>
  <c r="I82" i="4"/>
  <c r="I81" i="4"/>
  <c r="I80" i="4"/>
  <c r="F86" i="5"/>
  <c r="F85" i="5"/>
  <c r="F84" i="5"/>
  <c r="F83" i="5"/>
  <c r="F82" i="5"/>
  <c r="F81" i="5"/>
  <c r="F80" i="5"/>
  <c r="F86" i="6"/>
  <c r="F85" i="6"/>
  <c r="F84" i="6"/>
  <c r="F83" i="6"/>
  <c r="F82" i="6"/>
  <c r="F81" i="6"/>
  <c r="F80" i="6"/>
  <c r="F86" i="7"/>
  <c r="F85" i="7"/>
  <c r="F84" i="7"/>
  <c r="F83" i="7"/>
  <c r="F82" i="7"/>
  <c r="F81" i="7"/>
  <c r="F80" i="7"/>
  <c r="F86" i="8"/>
  <c r="F85" i="8"/>
  <c r="F84" i="8"/>
  <c r="F83" i="8"/>
  <c r="F82" i="8"/>
  <c r="F81" i="8"/>
  <c r="F80" i="8"/>
  <c r="F84" i="4"/>
  <c r="F83" i="4"/>
  <c r="F82" i="4"/>
  <c r="F81" i="4"/>
  <c r="F80" i="4"/>
  <c r="I70" i="5"/>
  <c r="I69" i="5"/>
  <c r="I68" i="5"/>
  <c r="I67" i="5"/>
  <c r="I66" i="5"/>
  <c r="I65" i="5"/>
  <c r="I64" i="5"/>
  <c r="I63" i="5"/>
  <c r="I62" i="5"/>
  <c r="I61" i="5"/>
  <c r="I60" i="5"/>
  <c r="I70" i="6"/>
  <c r="I69" i="6"/>
  <c r="I68" i="6"/>
  <c r="I67" i="6"/>
  <c r="I66" i="6"/>
  <c r="I65" i="6"/>
  <c r="I64" i="6"/>
  <c r="I63" i="6"/>
  <c r="I62" i="6"/>
  <c r="I61" i="6"/>
  <c r="I60" i="6"/>
  <c r="I70" i="7"/>
  <c r="I69" i="7"/>
  <c r="I68" i="7"/>
  <c r="I67" i="7"/>
  <c r="I66" i="7"/>
  <c r="I65" i="7"/>
  <c r="I64" i="7"/>
  <c r="I63" i="7"/>
  <c r="I62" i="7"/>
  <c r="I61" i="7"/>
  <c r="I60" i="7"/>
  <c r="I70" i="8"/>
  <c r="I69" i="8"/>
  <c r="I68" i="8"/>
  <c r="I67" i="8"/>
  <c r="I66" i="8"/>
  <c r="I65" i="8"/>
  <c r="I64" i="8"/>
  <c r="I63" i="8"/>
  <c r="I62" i="8"/>
  <c r="I61" i="8"/>
  <c r="I60" i="8"/>
  <c r="I70" i="4"/>
  <c r="I69" i="4"/>
  <c r="I68" i="4"/>
  <c r="I67" i="4"/>
  <c r="I66" i="4"/>
  <c r="I65" i="4"/>
  <c r="I64" i="4"/>
  <c r="I63" i="4"/>
  <c r="I62" i="4"/>
  <c r="I61" i="4"/>
  <c r="I60" i="4"/>
  <c r="F70" i="5"/>
  <c r="F69" i="5"/>
  <c r="F68" i="5"/>
  <c r="F67" i="5"/>
  <c r="F66" i="5"/>
  <c r="F65" i="5"/>
  <c r="F64" i="5"/>
  <c r="F63" i="5"/>
  <c r="F62" i="5"/>
  <c r="F61" i="5"/>
  <c r="F60" i="5"/>
  <c r="F70" i="6"/>
  <c r="F69" i="6"/>
  <c r="F68" i="6"/>
  <c r="F67" i="6"/>
  <c r="F66" i="6"/>
  <c r="F65" i="6"/>
  <c r="F64" i="6"/>
  <c r="F63" i="6"/>
  <c r="F62" i="6"/>
  <c r="F61" i="6"/>
  <c r="F60" i="6"/>
  <c r="F70" i="7"/>
  <c r="F69" i="7"/>
  <c r="F68" i="7"/>
  <c r="F67" i="7"/>
  <c r="F66" i="7"/>
  <c r="F65" i="7"/>
  <c r="F64" i="7"/>
  <c r="F63" i="7"/>
  <c r="F62" i="7"/>
  <c r="F61" i="7"/>
  <c r="F60" i="7"/>
  <c r="F70" i="8"/>
  <c r="F69" i="8"/>
  <c r="F68" i="8"/>
  <c r="F67" i="8"/>
  <c r="F66" i="8"/>
  <c r="F65" i="8"/>
  <c r="F64" i="8"/>
  <c r="F63" i="8"/>
  <c r="F62" i="8"/>
  <c r="F61" i="8"/>
  <c r="F60" i="8"/>
  <c r="I54" i="5"/>
  <c r="I53" i="5"/>
  <c r="I52" i="5"/>
  <c r="I51" i="5"/>
  <c r="I50" i="5"/>
  <c r="I49" i="5"/>
  <c r="I48" i="5"/>
  <c r="I47" i="5"/>
  <c r="I46" i="5"/>
  <c r="I45" i="5"/>
  <c r="I44" i="5"/>
  <c r="I54" i="6"/>
  <c r="I53" i="6"/>
  <c r="I52" i="6"/>
  <c r="I51" i="6"/>
  <c r="I50" i="6"/>
  <c r="I49" i="6"/>
  <c r="I48" i="6"/>
  <c r="I47" i="6"/>
  <c r="I46" i="6"/>
  <c r="I45" i="6"/>
  <c r="I44" i="6"/>
  <c r="I54" i="7"/>
  <c r="I53" i="7"/>
  <c r="I52" i="7"/>
  <c r="I51" i="7"/>
  <c r="I50" i="7"/>
  <c r="I49" i="7"/>
  <c r="I48" i="7"/>
  <c r="I47" i="7"/>
  <c r="I46" i="7"/>
  <c r="I45" i="7"/>
  <c r="I44" i="7"/>
  <c r="I54" i="8"/>
  <c r="I53" i="8"/>
  <c r="I52" i="8"/>
  <c r="I51" i="8"/>
  <c r="I50" i="8"/>
  <c r="I49" i="8"/>
  <c r="I48" i="8"/>
  <c r="I47" i="8"/>
  <c r="I46" i="8"/>
  <c r="I54" i="4"/>
  <c r="I53" i="4"/>
  <c r="I52" i="4"/>
  <c r="I51" i="4"/>
  <c r="I50" i="4"/>
  <c r="I49" i="4"/>
  <c r="I48" i="4"/>
  <c r="I47" i="4"/>
  <c r="I46" i="4"/>
  <c r="I45" i="4"/>
  <c r="I44" i="4"/>
  <c r="F54" i="6"/>
  <c r="F53" i="6"/>
  <c r="F52" i="6"/>
  <c r="F51" i="6"/>
  <c r="F50" i="6"/>
  <c r="F49" i="6"/>
  <c r="F48" i="6"/>
  <c r="F47" i="6"/>
  <c r="F46" i="6"/>
  <c r="F45" i="6"/>
  <c r="F44" i="6"/>
  <c r="F54" i="7"/>
  <c r="F53" i="7"/>
  <c r="F52" i="7"/>
  <c r="F51" i="7"/>
  <c r="F50" i="7"/>
  <c r="F49" i="7"/>
  <c r="F48" i="7"/>
  <c r="F47" i="7"/>
  <c r="F46" i="7"/>
  <c r="F45" i="7"/>
  <c r="F44" i="7"/>
  <c r="F54" i="8"/>
  <c r="F53" i="8"/>
  <c r="F52" i="8"/>
  <c r="F51" i="8"/>
  <c r="F50" i="8"/>
  <c r="F49" i="8"/>
  <c r="F48" i="8"/>
  <c r="F47" i="8"/>
  <c r="F46" i="8"/>
  <c r="F45" i="8"/>
  <c r="F44" i="8"/>
  <c r="F54" i="4"/>
  <c r="F53" i="4"/>
  <c r="F52" i="4"/>
  <c r="F51" i="4"/>
  <c r="F50" i="4"/>
  <c r="F49" i="4"/>
  <c r="F48" i="4"/>
  <c r="F47" i="4"/>
  <c r="F46" i="4"/>
  <c r="F45" i="4"/>
  <c r="F44" i="4"/>
  <c r="I38" i="5"/>
  <c r="I37" i="5"/>
  <c r="I36" i="5"/>
  <c r="I35" i="5"/>
  <c r="I34" i="5"/>
  <c r="I33" i="5"/>
  <c r="I32" i="5"/>
  <c r="I31" i="5"/>
  <c r="I30" i="5"/>
  <c r="I29" i="5"/>
  <c r="I28" i="5"/>
  <c r="I38" i="6"/>
  <c r="I37" i="6"/>
  <c r="I36" i="6"/>
  <c r="I35" i="6"/>
  <c r="I34" i="6"/>
  <c r="I33" i="6"/>
  <c r="I32" i="6"/>
  <c r="I31" i="6"/>
  <c r="I30" i="6"/>
  <c r="I29" i="6"/>
  <c r="I28" i="6"/>
  <c r="I38" i="7"/>
  <c r="I37" i="7"/>
  <c r="I36" i="7"/>
  <c r="I35" i="7"/>
  <c r="I34" i="7"/>
  <c r="I33" i="7"/>
  <c r="I32" i="7"/>
  <c r="I31" i="7"/>
  <c r="I30" i="7"/>
  <c r="I29" i="7"/>
  <c r="I28" i="7"/>
  <c r="I38" i="8"/>
  <c r="I37" i="8"/>
  <c r="I36" i="8"/>
  <c r="I35" i="8"/>
  <c r="I34" i="8"/>
  <c r="I33" i="8"/>
  <c r="I32" i="8"/>
  <c r="I31" i="8"/>
  <c r="I30" i="8"/>
  <c r="I29" i="8"/>
  <c r="I28" i="8"/>
  <c r="I38" i="4"/>
  <c r="I37" i="4"/>
  <c r="I36" i="4"/>
  <c r="I35" i="4"/>
  <c r="I34" i="4"/>
  <c r="I33" i="4"/>
  <c r="I32" i="4"/>
  <c r="I31" i="4"/>
  <c r="I30" i="4"/>
  <c r="I29" i="4"/>
  <c r="I28" i="4"/>
  <c r="F38" i="5"/>
  <c r="F37" i="5"/>
  <c r="F36" i="5"/>
  <c r="F35" i="5"/>
  <c r="F34" i="5"/>
  <c r="F33" i="5"/>
  <c r="F32" i="5"/>
  <c r="F31" i="5"/>
  <c r="F30" i="5"/>
  <c r="F29" i="5"/>
  <c r="F38" i="6"/>
  <c r="F37" i="6"/>
  <c r="F36" i="6"/>
  <c r="F35" i="6"/>
  <c r="F34" i="6"/>
  <c r="F33" i="6"/>
  <c r="F32" i="6"/>
  <c r="F31" i="6"/>
  <c r="F30" i="6"/>
  <c r="F29" i="6"/>
  <c r="F38" i="7"/>
  <c r="F37" i="7"/>
  <c r="F36" i="7"/>
  <c r="F35" i="7"/>
  <c r="F34" i="7"/>
  <c r="F33" i="7"/>
  <c r="F32" i="7"/>
  <c r="F31" i="7"/>
  <c r="F30" i="7"/>
  <c r="F29" i="7"/>
  <c r="F38" i="8"/>
  <c r="F37" i="8"/>
  <c r="F36" i="8"/>
  <c r="F35" i="8"/>
  <c r="F34" i="8"/>
  <c r="F33" i="8"/>
  <c r="F32" i="8"/>
  <c r="F31" i="8"/>
  <c r="F30" i="8"/>
  <c r="F29" i="8"/>
  <c r="F38" i="4"/>
  <c r="F37" i="4"/>
  <c r="F36" i="4"/>
  <c r="F35" i="4"/>
  <c r="F34" i="4"/>
  <c r="F33" i="4"/>
  <c r="F32" i="4"/>
  <c r="F31" i="4"/>
  <c r="F30" i="4"/>
  <c r="F29" i="4"/>
  <c r="L17" i="5"/>
  <c r="L16" i="5"/>
  <c r="L17" i="6"/>
  <c r="L16" i="6"/>
  <c r="L17" i="7"/>
  <c r="L16" i="7"/>
  <c r="L17" i="8"/>
  <c r="L16" i="8"/>
  <c r="L17" i="4"/>
  <c r="L16" i="4"/>
  <c r="I17" i="5"/>
  <c r="I16" i="5"/>
  <c r="I17" i="6"/>
  <c r="I16" i="6"/>
  <c r="I17" i="7"/>
  <c r="I16" i="7"/>
  <c r="I17" i="8"/>
  <c r="I16" i="8"/>
  <c r="I17" i="4"/>
  <c r="I16" i="4"/>
  <c r="F28" i="5"/>
  <c r="F28" i="6"/>
  <c r="F28" i="7"/>
  <c r="F28" i="8"/>
  <c r="F28" i="4"/>
  <c r="J30" i="12" l="1"/>
  <c r="J33" i="12" s="1"/>
  <c r="H30" i="12"/>
  <c r="G30" i="12"/>
  <c r="G33" i="12" s="1"/>
  <c r="O31" i="12"/>
  <c r="I87" i="5"/>
  <c r="O32" i="12"/>
  <c r="F87" i="8"/>
  <c r="H15" i="7"/>
  <c r="I15" i="7" s="1"/>
  <c r="I87" i="4"/>
  <c r="I87" i="8"/>
  <c r="J80" i="8"/>
  <c r="I39" i="7"/>
  <c r="K15" i="7"/>
  <c r="L15" i="7" s="1"/>
  <c r="J82" i="6"/>
  <c r="J86" i="8"/>
  <c r="J85" i="8"/>
  <c r="J84" i="8"/>
  <c r="J83" i="8"/>
  <c r="J82" i="8"/>
  <c r="I39" i="8"/>
  <c r="I87" i="7"/>
  <c r="J86" i="7"/>
  <c r="J80" i="7"/>
  <c r="J85" i="7"/>
  <c r="J84" i="7"/>
  <c r="J83" i="7"/>
  <c r="J82" i="7"/>
  <c r="F87" i="7"/>
  <c r="J86" i="6"/>
  <c r="J84" i="6"/>
  <c r="J85" i="6"/>
  <c r="J80" i="6"/>
  <c r="J83" i="6"/>
  <c r="I39" i="6"/>
  <c r="I15" i="6"/>
  <c r="J86" i="5"/>
  <c r="J85" i="5"/>
  <c r="J84" i="5"/>
  <c r="J83" i="5"/>
  <c r="J82" i="5"/>
  <c r="J80" i="5"/>
  <c r="I15" i="8"/>
  <c r="L15" i="8"/>
  <c r="I15" i="5"/>
  <c r="L15" i="5"/>
  <c r="F39" i="8"/>
  <c r="F87" i="6"/>
  <c r="I39" i="4"/>
  <c r="K15" i="4"/>
  <c r="K30" i="12" s="1"/>
  <c r="F87" i="5"/>
  <c r="I15" i="4"/>
  <c r="F39" i="7"/>
  <c r="L15" i="6"/>
  <c r="F39" i="6"/>
  <c r="F39" i="5"/>
  <c r="I39" i="5"/>
  <c r="F39" i="4"/>
  <c r="K18" i="8"/>
  <c r="K17" i="12" s="1"/>
  <c r="J18" i="8"/>
  <c r="J17" i="12" s="1"/>
  <c r="H18" i="8"/>
  <c r="H17" i="12" s="1"/>
  <c r="T14" i="12" s="1"/>
  <c r="G18" i="8"/>
  <c r="G17" i="12" s="1"/>
  <c r="S14" i="12" s="1"/>
  <c r="U14" i="12" s="1"/>
  <c r="J18" i="7"/>
  <c r="J16" i="12" s="1"/>
  <c r="G18" i="7"/>
  <c r="G16" i="12" s="1"/>
  <c r="S13" i="12" s="1"/>
  <c r="J18" i="6"/>
  <c r="J15" i="12" s="1"/>
  <c r="H18" i="6"/>
  <c r="H15" i="12" s="1"/>
  <c r="T12" i="12" s="1"/>
  <c r="G18" i="6"/>
  <c r="G15" i="12" s="1"/>
  <c r="S12" i="12" s="1"/>
  <c r="K18" i="5"/>
  <c r="K14" i="12" s="1"/>
  <c r="J18" i="5"/>
  <c r="J14" i="12" s="1"/>
  <c r="H18" i="5"/>
  <c r="H14" i="12" s="1"/>
  <c r="T11" i="12" s="1"/>
  <c r="G18" i="5"/>
  <c r="G14" i="12" s="1"/>
  <c r="S11" i="12" s="1"/>
  <c r="V14" i="12" l="1"/>
  <c r="H18" i="7"/>
  <c r="H16" i="12" s="1"/>
  <c r="T13" i="12" s="1"/>
  <c r="U13" i="12" s="1"/>
  <c r="V12" i="12"/>
  <c r="V11" i="12"/>
  <c r="U11" i="12"/>
  <c r="U12" i="12"/>
  <c r="H33" i="12"/>
  <c r="I33" i="12" s="1"/>
  <c r="L15" i="4"/>
  <c r="N30" i="12"/>
  <c r="N31" i="12"/>
  <c r="N32" i="12"/>
  <c r="O15" i="6"/>
  <c r="K18" i="7"/>
  <c r="K18" i="6"/>
  <c r="K15" i="12" s="1"/>
  <c r="L15" i="12" s="1"/>
  <c r="I15" i="12"/>
  <c r="I18" i="6"/>
  <c r="I18" i="8"/>
  <c r="I14" i="12"/>
  <c r="I18" i="5"/>
  <c r="I18" i="7"/>
  <c r="L14" i="12"/>
  <c r="L18" i="5"/>
  <c r="L17" i="12"/>
  <c r="L18" i="8"/>
  <c r="I17" i="12"/>
  <c r="O17" i="5"/>
  <c r="O16" i="6"/>
  <c r="O15" i="7"/>
  <c r="O17" i="8"/>
  <c r="O16" i="8"/>
  <c r="O15" i="8"/>
  <c r="O16" i="7"/>
  <c r="O17" i="7"/>
  <c r="O17" i="6"/>
  <c r="O16" i="5"/>
  <c r="O15" i="5"/>
  <c r="K18" i="4"/>
  <c r="J18" i="4"/>
  <c r="H18" i="4"/>
  <c r="H13" i="12" s="1"/>
  <c r="T10" i="12" s="1"/>
  <c r="G18" i="4"/>
  <c r="G13" i="12" s="1"/>
  <c r="V13" i="12" l="1"/>
  <c r="I16" i="12"/>
  <c r="G18" i="12"/>
  <c r="N13" i="12" s="1"/>
  <c r="S10" i="12"/>
  <c r="U10" i="12" s="1"/>
  <c r="I30" i="12"/>
  <c r="L30" i="12"/>
  <c r="K33" i="12"/>
  <c r="L33" i="12" s="1"/>
  <c r="O33" i="12" s="1"/>
  <c r="K16" i="12"/>
  <c r="L16" i="12" s="1"/>
  <c r="L18" i="6"/>
  <c r="O18" i="6" s="1"/>
  <c r="K13" i="12"/>
  <c r="J13" i="12"/>
  <c r="J18" i="12" s="1"/>
  <c r="L18" i="7"/>
  <c r="O18" i="7" s="1"/>
  <c r="I18" i="4"/>
  <c r="L18" i="4"/>
  <c r="L13" i="12" s="1"/>
  <c r="O18" i="8"/>
  <c r="O18" i="5"/>
  <c r="O17" i="4"/>
  <c r="O16" i="4"/>
  <c r="O15" i="4"/>
  <c r="V10" i="12" l="1"/>
  <c r="O30" i="12"/>
  <c r="I13" i="12"/>
  <c r="O18" i="4"/>
  <c r="K18" i="12"/>
  <c r="L18" i="12" s="1"/>
  <c r="H18" i="12"/>
  <c r="I18" i="12" s="1"/>
  <c r="N18" i="12"/>
  <c r="N16" i="12"/>
  <c r="N14" i="12"/>
  <c r="N17" i="12"/>
  <c r="N15" i="12"/>
  <c r="O18" i="12" l="1"/>
  <c r="F70" i="12"/>
  <c r="I70" i="12"/>
  <c r="F69" i="12" l="1"/>
  <c r="I69" i="12"/>
</calcChain>
</file>

<file path=xl/sharedStrings.xml><?xml version="1.0" encoding="utf-8"?>
<sst xmlns="http://schemas.openxmlformats.org/spreadsheetml/2006/main" count="832" uniqueCount="116">
  <si>
    <t xml:space="preserve">Información ampliada del Reporte Regional </t>
  </si>
  <si>
    <t>Edición N° 487</t>
  </si>
  <si>
    <t>Macro Región Norte</t>
  </si>
  <si>
    <t>Ejecución de presupuesto para proyectos de inversión pública</t>
  </si>
  <si>
    <t>Jueves 1 de diciembre 2022</t>
  </si>
  <si>
    <t>Índice</t>
  </si>
  <si>
    <t>Cajamarca</t>
  </si>
  <si>
    <t>La Libertad</t>
  </si>
  <si>
    <t>Lambayeque</t>
  </si>
  <si>
    <t>Piura</t>
  </si>
  <si>
    <t>Tumbes</t>
  </si>
  <si>
    <t>Macro Región Norte: Ejecución de presupuesto para proyectos de inversión pública 2022</t>
  </si>
  <si>
    <t>Macro región Norte: Ejecución del presupuesto para proyectos de inversión pública, 2022</t>
  </si>
  <si>
    <t>(Millones S/. y porcentaje)</t>
  </si>
  <si>
    <t>1. Ejecución de proyectos de inversión pública</t>
  </si>
  <si>
    <t>Macro Región Norte: Ejecución del presupuesto para proyectos 
de inversión pública, 2022</t>
  </si>
  <si>
    <t>Departamento</t>
  </si>
  <si>
    <t>PIM</t>
  </si>
  <si>
    <t>Ejecutado</t>
  </si>
  <si>
    <t>No Ejecutado</t>
  </si>
  <si>
    <t>Avance</t>
  </si>
  <si>
    <t>(Millones de S/. y porcentaje)</t>
  </si>
  <si>
    <t>Región</t>
  </si>
  <si>
    <t>Part. Presup.</t>
  </si>
  <si>
    <t>Variación anual del avance 2022-2021 (pp)</t>
  </si>
  <si>
    <t>Presupuesto</t>
  </si>
  <si>
    <t>CENTRO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</si>
  <si>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MEF - Consulta amigable 30 noviembre de 2022.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</si>
  <si>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CIE - PERUCÁMARAS.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</si>
  <si>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MEF - Consulta amigable al 30 noviembre de 2022.</t>
    </r>
  </si>
  <si>
    <t>2. Ejecución de proyectos de inversión pública por niveles de gobierno</t>
  </si>
  <si>
    <t>Ejecución del presupuesto para proyectos de inversión pública, por niveles de gobierno, 2022</t>
  </si>
  <si>
    <t xml:space="preserve"> (Millones de S/. y porcentaje)</t>
  </si>
  <si>
    <t>Niveles de Gobierno</t>
  </si>
  <si>
    <t>2022 Nov</t>
  </si>
  <si>
    <t>2021 Dic</t>
  </si>
  <si>
    <t>Devengado</t>
  </si>
  <si>
    <t>Gobierno Nacional</t>
  </si>
  <si>
    <t>Gobierno Regional</t>
  </si>
  <si>
    <t>Gobierno Local</t>
  </si>
  <si>
    <t>Total</t>
  </si>
  <si>
    <t>3. Ejecución por Sectores (Función de Gasto)</t>
  </si>
  <si>
    <t>Funciones (Sectores)</t>
  </si>
  <si>
    <t>PIM 2022</t>
  </si>
  <si>
    <t>Ejecución 2022</t>
  </si>
  <si>
    <t>Avance %</t>
  </si>
  <si>
    <t>PIM 2021</t>
  </si>
  <si>
    <t>Ejecución 2021</t>
  </si>
  <si>
    <t>22: EDUCACION</t>
  </si>
  <si>
    <t>20: SALUD</t>
  </si>
  <si>
    <t>15: TRANSPORTE</t>
  </si>
  <si>
    <t>10: AGROPECUARIA</t>
  </si>
  <si>
    <t>05: ORDEN PUBLICO Y SEGURIDAD</t>
  </si>
  <si>
    <t>18: SANEAMIENTO</t>
  </si>
  <si>
    <t>12: ENERGIA</t>
  </si>
  <si>
    <t>16: COMUNICACIONES</t>
  </si>
  <si>
    <t>03: PLANEAMIENTO, GESTION Y RESERVA DE CONTINGENCIA</t>
  </si>
  <si>
    <t>11: PESCA</t>
  </si>
  <si>
    <t>OTROS</t>
  </si>
  <si>
    <t>TOTAL</t>
  </si>
  <si>
    <t>19: VIVIENDA Y DESARROLLO URBANO</t>
  </si>
  <si>
    <t>21: CULTURA Y DEPORTE</t>
  </si>
  <si>
    <t>Gobiernos Locales</t>
  </si>
  <si>
    <t>08: COMERCIO</t>
  </si>
  <si>
    <t>3. Fuente de Financiamiento</t>
  </si>
  <si>
    <t>Rubro</t>
  </si>
  <si>
    <t>3: RECURSOS POR OPERACIONES OFICIALES DE CREDITO</t>
  </si>
  <si>
    <t>1: RECURSOS ORDINARIOS</t>
  </si>
  <si>
    <t>5: RECURSOS DETERMINADOS</t>
  </si>
  <si>
    <t>2: RECURSOS DIRECTAMENTE RECAUDADOS</t>
  </si>
  <si>
    <t>4: DONACIONES Y TRANSFERENCIAS</t>
  </si>
  <si>
    <t>Cajamarca: Ejecución de presupuesto para proyectos de inversión pública- 2022</t>
  </si>
  <si>
    <r>
      <t>Fuente:</t>
    </r>
    <r>
      <rPr>
        <sz val="8"/>
        <rFont val="Calibri"/>
        <family val="2"/>
        <scheme val="minor"/>
      </rPr>
      <t xml:space="preserve"> MEF - Consulta amigable a 30 noviembre del 2022</t>
    </r>
  </si>
  <si>
    <t>2. Ejecución por Sectores (Función de Gasto)</t>
  </si>
  <si>
    <t>17: AMBIENTE</t>
  </si>
  <si>
    <t>Ejecución de proyectos a nivel de gobierno regional por proyectos</t>
  </si>
  <si>
    <t>Año de Ejecución: 2020</t>
  </si>
  <si>
    <t>Incluye: Sólo Proyectos</t>
  </si>
  <si>
    <t>Función 20: SALUD</t>
  </si>
  <si>
    <t>Nivel de Gobierno E: GOBIERNO NACIONAL</t>
  </si>
  <si>
    <t>Sector 01: PRESIDENCIA CONSEJO MINISTROS</t>
  </si>
  <si>
    <t>Departamento (Meta) 02: ANCASH</t>
  </si>
  <si>
    <t> 0.0</t>
  </si>
  <si>
    <t>Proyecto</t>
  </si>
  <si>
    <t>Devengado </t>
  </si>
  <si>
    <t>Avance % </t>
  </si>
  <si>
    <t>2386533: MEJORAMIENTO Y AMPLIACION DE LOS SERVICIOS DE SALUD DEL HOSPITAL DE APOYO DE POMABAMBA ANTONIO CALDAS DOMINGUEZ, BARRIO DE HUAJTACHACRA, DISTRITO Y PROVINCIA DE POMABAMBA, DEPARTAMENTO DE ANCASH</t>
  </si>
  <si>
    <t>  0.0</t>
  </si>
  <si>
    <t>2386577: MEJORAMIENTO DE LOS SERVICIOS DE SALUD DEL HOSPITAL DE APOYO YUNGAY, DISTRITO Y PROVINCIA DE YUNGAY, DEPARTAMENTO ANCASH</t>
  </si>
  <si>
    <t>Sector 11: SALUD</t>
  </si>
  <si>
    <t> 38.1</t>
  </si>
  <si>
    <t>2089754: EXPEDIENTES TECNICOS, ESTUDIOS DE PRE-INVERSION Y OTROS ESTUDIOS - PLAN INTEGRAL PARA LA RECONSTRUCCION CON CAMBIOS</t>
  </si>
  <si>
    <t>  12.3</t>
  </si>
  <si>
    <t>2194935: MEJORAMIENTO DE LOS SERVICIOS DE SALUD DEL HOSPITAL DE HUARMEY, DISTRITO DE HUARMEY, PROVINCIA DE HUARMEY-REGION ANCASH</t>
  </si>
  <si>
    <t>2285573: MEJORAMIENTO DE LOS SERVICIOS DE SALUD DEL ESTABLECIMIENTO DE SALUD PROGRESO, DEL DISTRITO DE CHIMBOTE, PROVINCIA DE SANTA, DEPARTAMENTO DE ANCASH</t>
  </si>
  <si>
    <t>  99.9</t>
  </si>
  <si>
    <t>2286124: MEJORAMIENTO DE LOS SERVICIOS DE SALUD DEL ESTABLECIMIENTO DE SALUD HUARI, DISTRITO Y PROVINCIA DE HUARI DEPARTAMENTO DE ANCASH</t>
  </si>
  <si>
    <t>2362485: MEJORAMIENTO Y AMPLIACION LOS SERVICIOS DE SALUD DEL HOSPITAL DE APOYO DE CARAZ SAN JUAN DE DIOS, BARRIO DE MANCHURIA, CENTRO POBLADO DE CARAZ - DISTRITO DE CARAZ - PROVINCIA DE HUAYLAS, DEPARTAMENTO DE ANCASH</t>
  </si>
  <si>
    <t>2386498: MEJORAMIENTO DE LOS SERVICIOS DE SALUD DEL HOSPITAL DE APOYO RECUAY - DISTRITO RECUAY, PROVINCIA RECUAY, DEPARTAMENTO DE ANCASH</t>
  </si>
  <si>
    <t>  90.0</t>
  </si>
  <si>
    <t>  98.2</t>
  </si>
  <si>
    <t>2409087: RECUPERACION DE LOS SERVICIOS DE SALUD DEL PUESTO DE SALUD (I-1) SAPCHA - DISTRITO DE ACOCHACA - PROVINCIA DE ASUNCION - DEPARTAMENTO DE ANCASH</t>
  </si>
  <si>
    <t>2428425: REHABILITACION DE LOS SERVICIOS DE SALUD DEL ESTABLECIMIENTO DE SALUD MAGDALENA NUEVA, DISTRITO DE CHIMBOTE, PROVINCIA SANTA, DEPARTAMENTO ANCASH</t>
  </si>
  <si>
    <t>  92.6</t>
  </si>
  <si>
    <t>2484819: ADQUISICION DE MONITOR DE FUNCIONES VITALES, VENTILADOR MECANICO, VENTILADOR DE TRANSPORTE Y DESFIBRILADOR; ADEMAS DE OTROS ACTIVOS EN EL(LA) EESS ELEAZAR GUZMAN BARRON - NUEVO CHIMBOTE DISTRITO DE NUEVO CHIMBOTE, PROVINCIA SANTA, DEPARTAMENTO ANCASH</t>
  </si>
  <si>
    <t>  53.0</t>
  </si>
  <si>
    <t>2484876: ADQUISICION DE MONITOR DE FUNCIONES VITALES, VENTILADOR MECANICO, VENTILADOR DE TRANSPORTE Y DESFIBRILADOR; ADEMAS DE OTROS ACTIVOS EN EL(LA) EESS VICTOR RAMOS GUARDIA - HUARAZ - HUARAZ DISTRITO DE HUARAZ, PROVINCIA HUARAZ, DEPARTAMENTO ANCASH</t>
  </si>
  <si>
    <t>La Libertad: Ejecución de presupuesto para proyectos de inversión pública- 2022</t>
  </si>
  <si>
    <t>06: JUSTICIA</t>
  </si>
  <si>
    <t>14: INDUSTRIA</t>
  </si>
  <si>
    <t>Piura: Ejecución de presupuesto para proyectos de inversión pública- 2022</t>
  </si>
  <si>
    <t>04: DEFENSA Y SEGURIDAD NACIONAL</t>
  </si>
  <si>
    <t>23: PROTECCION SOCIAL</t>
  </si>
  <si>
    <t>Lambayeque: Ejecución de presupuesto para proyectos de inversión pública- 2022</t>
  </si>
  <si>
    <t>09: TURISMO</t>
  </si>
  <si>
    <t>Tumbes: Ejecución de presupuesto para proyectos de inversión pública- 2022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</si>
</sst>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&quot;, &quot;dd&quot; de &quot;mmmm&quot; de &quot;yyyy"/>
    <numFmt numFmtId="165" formatCode="#,##0.0"/>
    <numFmt numFmtId="166" formatCode="0.0%"/>
    <numFmt numFmtId="167" formatCode="0.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20"/>
      <name val="Arial Narrow"/>
      <family val="2"/>
    </font>
    <font>
      <b/>
      <sz val="20"/>
      <color theme="0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0"/>
      <color theme="5" tint="-0.249977111117893"/>
      <name val="Arial Narrow"/>
      <family val="2"/>
    </font>
    <font>
      <b/>
      <sz val="18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 Narrow"/>
      <family val="2"/>
    </font>
    <font>
      <sz val="1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A9A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A6EA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87">
    <xf numFmtId="0" fontId="0" fillId="0" borderId="0" xfId="0"/>
    <xf numFmtId="0" fontId="3" fillId="3" borderId="0" xfId="2" applyFill="1"/>
    <xf numFmtId="0" fontId="3" fillId="0" borderId="0" xfId="2"/>
    <xf numFmtId="0" fontId="7" fillId="3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3" borderId="0" xfId="2" applyFill="1" applyAlignment="1">
      <alignment horizontal="center"/>
    </xf>
    <xf numFmtId="0" fontId="3" fillId="0" borderId="0" xfId="2" applyAlignment="1">
      <alignment horizontal="center"/>
    </xf>
    <xf numFmtId="0" fontId="4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6" fillId="0" borderId="0" xfId="2" applyFont="1" applyAlignment="1">
      <alignment vertical="center"/>
    </xf>
    <xf numFmtId="0" fontId="8" fillId="0" borderId="0" xfId="2" applyFont="1"/>
    <xf numFmtId="14" fontId="3" fillId="0" borderId="0" xfId="2" applyNumberFormat="1"/>
    <xf numFmtId="164" fontId="11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9" fillId="0" borderId="0" xfId="2" applyFont="1" applyAlignment="1" applyProtection="1">
      <alignment vertical="center"/>
      <protection locked="0"/>
    </xf>
    <xf numFmtId="0" fontId="10" fillId="0" borderId="0" xfId="2" applyFont="1"/>
    <xf numFmtId="0" fontId="11" fillId="0" borderId="0" xfId="2" applyFont="1"/>
    <xf numFmtId="0" fontId="12" fillId="0" borderId="0" xfId="2" applyFont="1"/>
    <xf numFmtId="0" fontId="13" fillId="0" borderId="0" xfId="2" applyFont="1"/>
    <xf numFmtId="0" fontId="7" fillId="0" borderId="0" xfId="0" applyFont="1"/>
    <xf numFmtId="0" fontId="14" fillId="0" borderId="0" xfId="2" applyFont="1"/>
    <xf numFmtId="0" fontId="15" fillId="2" borderId="0" xfId="0" applyFont="1" applyFill="1"/>
    <xf numFmtId="0" fontId="2" fillId="2" borderId="0" xfId="0" applyFont="1" applyFill="1"/>
    <xf numFmtId="0" fontId="15" fillId="2" borderId="0" xfId="0" applyFont="1" applyFill="1" applyAlignment="1">
      <alignment horizontal="left"/>
    </xf>
    <xf numFmtId="0" fontId="15" fillId="2" borderId="1" xfId="0" applyFont="1" applyFill="1" applyBorder="1"/>
    <xf numFmtId="0" fontId="15" fillId="2" borderId="2" xfId="0" applyFont="1" applyFill="1" applyBorder="1"/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7" fillId="2" borderId="0" xfId="0" applyFont="1" applyFill="1" applyAlignment="1">
      <alignment horizontal="left"/>
    </xf>
    <xf numFmtId="0" fontId="15" fillId="2" borderId="5" xfId="0" applyFont="1" applyFill="1" applyBorder="1" applyAlignment="1">
      <alignment vertical="center" wrapText="1"/>
    </xf>
    <xf numFmtId="0" fontId="15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center" vertical="top" wrapText="1"/>
    </xf>
    <xf numFmtId="0" fontId="20" fillId="2" borderId="2" xfId="0" applyFont="1" applyFill="1" applyBorder="1" applyAlignment="1">
      <alignment vertical="center"/>
    </xf>
    <xf numFmtId="166" fontId="15" fillId="2" borderId="0" xfId="1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horizontal="left"/>
    </xf>
    <xf numFmtId="0" fontId="18" fillId="2" borderId="0" xfId="0" applyFont="1" applyFill="1" applyAlignment="1">
      <alignment horizontal="left" vertical="center"/>
    </xf>
    <xf numFmtId="167" fontId="18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167" fontId="15" fillId="2" borderId="0" xfId="0" applyNumberFormat="1" applyFont="1" applyFill="1"/>
    <xf numFmtId="0" fontId="22" fillId="2" borderId="14" xfId="0" applyFont="1" applyFill="1" applyBorder="1" applyAlignment="1">
      <alignment vertical="center"/>
    </xf>
    <xf numFmtId="0" fontId="15" fillId="2" borderId="10" xfId="0" applyFont="1" applyFill="1" applyBorder="1"/>
    <xf numFmtId="0" fontId="15" fillId="2" borderId="6" xfId="0" applyFont="1" applyFill="1" applyBorder="1"/>
    <xf numFmtId="0" fontId="15" fillId="2" borderId="11" xfId="0" applyFont="1" applyFill="1" applyBorder="1"/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8" fillId="2" borderId="0" xfId="0" applyFont="1" applyFill="1"/>
    <xf numFmtId="167" fontId="25" fillId="2" borderId="0" xfId="0" applyNumberFormat="1" applyFont="1" applyFill="1" applyAlignment="1">
      <alignment horizontal="center"/>
    </xf>
    <xf numFmtId="0" fontId="16" fillId="2" borderId="0" xfId="0" applyFont="1" applyFill="1"/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left"/>
    </xf>
    <xf numFmtId="0" fontId="17" fillId="2" borderId="0" xfId="0" applyFont="1" applyFill="1" applyAlignment="1">
      <alignment vertical="center"/>
    </xf>
    <xf numFmtId="0" fontId="15" fillId="2" borderId="20" xfId="0" applyFont="1" applyFill="1" applyBorder="1"/>
    <xf numFmtId="167" fontId="15" fillId="2" borderId="0" xfId="1" applyNumberFormat="1" applyFont="1" applyFill="1" applyBorder="1" applyAlignment="1">
      <alignment horizontal="right" vertical="center"/>
    </xf>
    <xf numFmtId="0" fontId="18" fillId="2" borderId="19" xfId="0" applyFont="1" applyFill="1" applyBorder="1" applyAlignment="1">
      <alignment vertical="center"/>
    </xf>
    <xf numFmtId="0" fontId="18" fillId="2" borderId="20" xfId="0" applyFont="1" applyFill="1" applyBorder="1"/>
    <xf numFmtId="0" fontId="16" fillId="2" borderId="19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29" fillId="9" borderId="0" xfId="0" applyFont="1" applyFill="1"/>
    <xf numFmtId="0" fontId="29" fillId="9" borderId="22" xfId="0" applyFont="1" applyFill="1" applyBorder="1" applyAlignment="1">
      <alignment horizontal="left" wrapText="1"/>
    </xf>
    <xf numFmtId="3" fontId="29" fillId="9" borderId="22" xfId="0" applyNumberFormat="1" applyFont="1" applyFill="1" applyBorder="1" applyAlignment="1">
      <alignment horizontal="right"/>
    </xf>
    <xf numFmtId="0" fontId="29" fillId="9" borderId="22" xfId="0" applyFont="1" applyFill="1" applyBorder="1" applyAlignment="1">
      <alignment horizontal="right"/>
    </xf>
    <xf numFmtId="0" fontId="29" fillId="9" borderId="23" xfId="0" applyFont="1" applyFill="1" applyBorder="1" applyAlignment="1">
      <alignment horizontal="left" wrapText="1"/>
    </xf>
    <xf numFmtId="0" fontId="29" fillId="9" borderId="23" xfId="0" applyFont="1" applyFill="1" applyBorder="1" applyAlignment="1">
      <alignment horizontal="right"/>
    </xf>
    <xf numFmtId="3" fontId="29" fillId="9" borderId="23" xfId="0" applyNumberFormat="1" applyFont="1" applyFill="1" applyBorder="1" applyAlignment="1">
      <alignment horizontal="right"/>
    </xf>
    <xf numFmtId="0" fontId="30" fillId="10" borderId="22" xfId="0" applyFont="1" applyFill="1" applyBorder="1" applyAlignment="1">
      <alignment horizontal="center" vertical="center"/>
    </xf>
    <xf numFmtId="0" fontId="29" fillId="9" borderId="22" xfId="0" applyFont="1" applyFill="1" applyBorder="1" applyAlignment="1">
      <alignment horizontal="right" wrapText="1"/>
    </xf>
    <xf numFmtId="3" fontId="29" fillId="9" borderId="22" xfId="0" applyNumberFormat="1" applyFont="1" applyFill="1" applyBorder="1" applyAlignment="1">
      <alignment horizontal="right" wrapText="1"/>
    </xf>
    <xf numFmtId="0" fontId="30" fillId="10" borderId="24" xfId="0" applyFont="1" applyFill="1" applyBorder="1" applyAlignment="1">
      <alignment vertical="center" wrapText="1"/>
    </xf>
    <xf numFmtId="0" fontId="30" fillId="10" borderId="24" xfId="0" applyFont="1" applyFill="1" applyBorder="1" applyAlignment="1">
      <alignment vertical="center"/>
    </xf>
    <xf numFmtId="3" fontId="29" fillId="9" borderId="0" xfId="0" applyNumberFormat="1" applyFont="1" applyFill="1" applyAlignment="1">
      <alignment horizontal="right"/>
    </xf>
    <xf numFmtId="0" fontId="29" fillId="9" borderId="0" xfId="0" applyFont="1" applyFill="1" applyAlignment="1">
      <alignment horizontal="right"/>
    </xf>
    <xf numFmtId="0" fontId="29" fillId="9" borderId="0" xfId="0" applyFont="1" applyFill="1" applyAlignment="1">
      <alignment horizontal="left" wrapText="1"/>
    </xf>
    <xf numFmtId="0" fontId="29" fillId="4" borderId="0" xfId="0" applyFont="1" applyFill="1" applyAlignment="1">
      <alignment horizontal="left" wrapText="1"/>
    </xf>
    <xf numFmtId="0" fontId="29" fillId="9" borderId="21" xfId="0" applyFont="1" applyFill="1" applyBorder="1" applyAlignment="1">
      <alignment horizontal="left" wrapText="1"/>
    </xf>
    <xf numFmtId="3" fontId="29" fillId="9" borderId="21" xfId="0" applyNumberFormat="1" applyFont="1" applyFill="1" applyBorder="1" applyAlignment="1">
      <alignment horizontal="right"/>
    </xf>
    <xf numFmtId="0" fontId="29" fillId="9" borderId="21" xfId="0" applyFont="1" applyFill="1" applyBorder="1" applyAlignment="1">
      <alignment horizontal="right"/>
    </xf>
    <xf numFmtId="0" fontId="30" fillId="10" borderId="21" xfId="0" applyFont="1" applyFill="1" applyBorder="1" applyAlignment="1">
      <alignment vertical="center" wrapText="1"/>
    </xf>
    <xf numFmtId="0" fontId="30" fillId="10" borderId="21" xfId="0" applyFont="1" applyFill="1" applyBorder="1" applyAlignment="1">
      <alignment vertical="center"/>
    </xf>
    <xf numFmtId="0" fontId="30" fillId="10" borderId="21" xfId="0" applyFont="1" applyFill="1" applyBorder="1" applyAlignment="1">
      <alignment horizontal="center" vertical="center"/>
    </xf>
    <xf numFmtId="3" fontId="29" fillId="9" borderId="21" xfId="0" applyNumberFormat="1" applyFont="1" applyFill="1" applyBorder="1" applyAlignment="1">
      <alignment horizontal="right" wrapText="1"/>
    </xf>
    <xf numFmtId="0" fontId="29" fillId="9" borderId="21" xfId="0" applyFont="1" applyFill="1" applyBorder="1" applyAlignment="1">
      <alignment horizontal="right" wrapText="1"/>
    </xf>
    <xf numFmtId="0" fontId="21" fillId="2" borderId="0" xfId="0" applyFont="1" applyFill="1" applyAlignment="1">
      <alignment vertical="center"/>
    </xf>
    <xf numFmtId="166" fontId="18" fillId="2" borderId="0" xfId="1" applyNumberFormat="1" applyFont="1" applyFill="1" applyBorder="1" applyAlignment="1">
      <alignment vertical="center"/>
    </xf>
    <xf numFmtId="166" fontId="16" fillId="2" borderId="0" xfId="1" applyNumberFormat="1" applyFont="1" applyFill="1" applyBorder="1" applyAlignment="1">
      <alignment vertical="center"/>
    </xf>
    <xf numFmtId="0" fontId="18" fillId="2" borderId="21" xfId="0" applyFont="1" applyFill="1" applyBorder="1" applyAlignment="1">
      <alignment horizontal="left" vertical="center"/>
    </xf>
    <xf numFmtId="167" fontId="18" fillId="2" borderId="21" xfId="0" applyNumberFormat="1" applyFont="1" applyFill="1" applyBorder="1" applyAlignment="1">
      <alignment horizontal="center" vertical="center"/>
    </xf>
    <xf numFmtId="3" fontId="20" fillId="2" borderId="21" xfId="0" applyNumberFormat="1" applyFont="1" applyFill="1" applyBorder="1" applyAlignment="1">
      <alignment horizontal="right"/>
    </xf>
    <xf numFmtId="3" fontId="18" fillId="2" borderId="21" xfId="0" applyNumberFormat="1" applyFont="1" applyFill="1" applyBorder="1" applyAlignment="1">
      <alignment horizontal="right" vertical="center"/>
    </xf>
    <xf numFmtId="0" fontId="18" fillId="2" borderId="21" xfId="0" applyFont="1" applyFill="1" applyBorder="1"/>
    <xf numFmtId="3" fontId="18" fillId="2" borderId="21" xfId="0" applyNumberFormat="1" applyFont="1" applyFill="1" applyBorder="1" applyAlignment="1">
      <alignment horizontal="right"/>
    </xf>
    <xf numFmtId="9" fontId="18" fillId="2" borderId="21" xfId="1" applyFont="1" applyFill="1" applyBorder="1" applyAlignment="1">
      <alignment horizontal="center"/>
    </xf>
    <xf numFmtId="0" fontId="18" fillId="2" borderId="21" xfId="0" applyFont="1" applyFill="1" applyBorder="1" applyAlignment="1">
      <alignment horizontal="right"/>
    </xf>
    <xf numFmtId="0" fontId="16" fillId="11" borderId="21" xfId="0" applyFont="1" applyFill="1" applyBorder="1" applyAlignment="1">
      <alignment horizontal="center"/>
    </xf>
    <xf numFmtId="0" fontId="21" fillId="11" borderId="21" xfId="0" applyFont="1" applyFill="1" applyBorder="1" applyAlignment="1">
      <alignment horizontal="center"/>
    </xf>
    <xf numFmtId="0" fontId="16" fillId="11" borderId="21" xfId="0" applyFont="1" applyFill="1" applyBorder="1" applyAlignment="1">
      <alignment horizontal="center" vertical="center"/>
    </xf>
    <xf numFmtId="9" fontId="18" fillId="0" borderId="7" xfId="1" applyFont="1" applyFill="1" applyBorder="1" applyAlignment="1">
      <alignment horizontal="center" vertical="center"/>
    </xf>
    <xf numFmtId="0" fontId="20" fillId="11" borderId="21" xfId="0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/>
    </xf>
    <xf numFmtId="9" fontId="18" fillId="2" borderId="0" xfId="1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3" fontId="18" fillId="0" borderId="13" xfId="0" applyNumberFormat="1" applyFont="1" applyBorder="1" applyAlignment="1">
      <alignment horizontal="right" vertical="center" indent="2"/>
    </xf>
    <xf numFmtId="3" fontId="16" fillId="0" borderId="13" xfId="0" applyNumberFormat="1" applyFont="1" applyBorder="1" applyAlignment="1">
      <alignment horizontal="right" vertical="center" indent="2"/>
    </xf>
    <xf numFmtId="0" fontId="19" fillId="6" borderId="13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6" fillId="2" borderId="4" xfId="0" applyFont="1" applyFill="1" applyBorder="1"/>
    <xf numFmtId="0" fontId="15" fillId="2" borderId="0" xfId="0" applyFont="1" applyFill="1" applyAlignment="1">
      <alignment vertical="center" wrapText="1"/>
    </xf>
    <xf numFmtId="0" fontId="15" fillId="2" borderId="25" xfId="0" applyFont="1" applyFill="1" applyBorder="1"/>
    <xf numFmtId="0" fontId="15" fillId="2" borderId="26" xfId="0" applyFont="1" applyFill="1" applyBorder="1"/>
    <xf numFmtId="0" fontId="15" fillId="2" borderId="27" xfId="0" applyFont="1" applyFill="1" applyBorder="1"/>
    <xf numFmtId="0" fontId="15" fillId="2" borderId="28" xfId="0" applyFont="1" applyFill="1" applyBorder="1"/>
    <xf numFmtId="0" fontId="15" fillId="2" borderId="29" xfId="0" applyFont="1" applyFill="1" applyBorder="1"/>
    <xf numFmtId="0" fontId="27" fillId="2" borderId="0" xfId="0" applyFont="1" applyFill="1"/>
    <xf numFmtId="0" fontId="18" fillId="2" borderId="29" xfId="0" applyFont="1" applyFill="1" applyBorder="1"/>
    <xf numFmtId="165" fontId="25" fillId="2" borderId="29" xfId="0" applyNumberFormat="1" applyFont="1" applyFill="1" applyBorder="1" applyAlignment="1">
      <alignment horizontal="center"/>
    </xf>
    <xf numFmtId="0" fontId="20" fillId="2" borderId="0" xfId="0" applyFont="1" applyFill="1" applyAlignment="1">
      <alignment vertical="center"/>
    </xf>
    <xf numFmtId="0" fontId="22" fillId="2" borderId="0" xfId="0" applyFont="1" applyFill="1" applyAlignment="1">
      <alignment horizontal="left"/>
    </xf>
    <xf numFmtId="9" fontId="18" fillId="2" borderId="0" xfId="1" applyFont="1" applyFill="1" applyBorder="1" applyAlignment="1">
      <alignment horizontal="center" vertical="center"/>
    </xf>
    <xf numFmtId="0" fontId="15" fillId="2" borderId="30" xfId="0" applyFont="1" applyFill="1" applyBorder="1"/>
    <xf numFmtId="0" fontId="15" fillId="2" borderId="31" xfId="0" applyFont="1" applyFill="1" applyBorder="1"/>
    <xf numFmtId="0" fontId="15" fillId="2" borderId="32" xfId="0" applyFont="1" applyFill="1" applyBorder="1"/>
    <xf numFmtId="3" fontId="18" fillId="0" borderId="7" xfId="0" applyNumberFormat="1" applyFont="1" applyBorder="1" applyAlignment="1">
      <alignment vertical="center"/>
    </xf>
    <xf numFmtId="3" fontId="16" fillId="0" borderId="7" xfId="0" applyNumberFormat="1" applyFont="1" applyBorder="1" applyAlignment="1">
      <alignment vertical="center"/>
    </xf>
    <xf numFmtId="0" fontId="24" fillId="2" borderId="0" xfId="0" applyFont="1" applyFill="1" applyAlignment="1">
      <alignment vertical="center" wrapText="1"/>
    </xf>
    <xf numFmtId="0" fontId="17" fillId="2" borderId="29" xfId="0" applyFont="1" applyFill="1" applyBorder="1" applyAlignment="1">
      <alignment horizontal="left"/>
    </xf>
    <xf numFmtId="0" fontId="15" fillId="2" borderId="29" xfId="0" applyFont="1" applyFill="1" applyBorder="1" applyAlignment="1">
      <alignment horizontal="left" vertical="top" wrapText="1"/>
    </xf>
    <xf numFmtId="0" fontId="2" fillId="2" borderId="29" xfId="0" applyFont="1" applyFill="1" applyBorder="1"/>
    <xf numFmtId="167" fontId="25" fillId="2" borderId="29" xfId="0" applyNumberFormat="1" applyFont="1" applyFill="1" applyBorder="1" applyAlignment="1">
      <alignment horizontal="center"/>
    </xf>
    <xf numFmtId="0" fontId="16" fillId="11" borderId="21" xfId="0" applyFont="1" applyFill="1" applyBorder="1" applyAlignment="1">
      <alignment horizontal="left"/>
    </xf>
    <xf numFmtId="0" fontId="16" fillId="12" borderId="21" xfId="0" applyFont="1" applyFill="1" applyBorder="1" applyAlignment="1">
      <alignment horizontal="right"/>
    </xf>
    <xf numFmtId="3" fontId="16" fillId="12" borderId="21" xfId="0" applyNumberFormat="1" applyFont="1" applyFill="1" applyBorder="1" applyAlignment="1">
      <alignment horizontal="right"/>
    </xf>
    <xf numFmtId="9" fontId="16" fillId="12" borderId="21" xfId="1" applyFont="1" applyFill="1" applyBorder="1" applyAlignment="1">
      <alignment horizontal="center"/>
    </xf>
    <xf numFmtId="0" fontId="19" fillId="6" borderId="21" xfId="0" applyFont="1" applyFill="1" applyBorder="1" applyAlignment="1">
      <alignment horizontal="center" vertical="center"/>
    </xf>
    <xf numFmtId="3" fontId="18" fillId="0" borderId="21" xfId="0" applyNumberFormat="1" applyFont="1" applyBorder="1" applyAlignment="1">
      <alignment vertical="center"/>
    </xf>
    <xf numFmtId="9" fontId="18" fillId="0" borderId="21" xfId="1" applyFont="1" applyFill="1" applyBorder="1" applyAlignment="1">
      <alignment horizontal="center" vertical="center"/>
    </xf>
    <xf numFmtId="3" fontId="16" fillId="0" borderId="21" xfId="0" applyNumberFormat="1" applyFont="1" applyBorder="1" applyAlignment="1">
      <alignment vertical="center"/>
    </xf>
    <xf numFmtId="166" fontId="18" fillId="0" borderId="13" xfId="1" applyNumberFormat="1" applyFont="1" applyBorder="1" applyAlignment="1">
      <alignment horizontal="right" vertical="center" indent="2"/>
    </xf>
    <xf numFmtId="166" fontId="18" fillId="0" borderId="13" xfId="1" applyNumberFormat="1" applyFont="1" applyFill="1" applyBorder="1" applyAlignment="1">
      <alignment horizontal="right" vertical="center" indent="2"/>
    </xf>
    <xf numFmtId="166" fontId="16" fillId="0" borderId="13" xfId="1" applyNumberFormat="1" applyFont="1" applyFill="1" applyBorder="1" applyAlignment="1">
      <alignment horizontal="right" vertical="center" indent="2"/>
    </xf>
    <xf numFmtId="9" fontId="15" fillId="2" borderId="0" xfId="1" applyFont="1" applyFill="1" applyBorder="1"/>
    <xf numFmtId="1" fontId="25" fillId="2" borderId="0" xfId="0" applyNumberFormat="1" applyFont="1" applyFill="1"/>
    <xf numFmtId="0" fontId="16" fillId="2" borderId="0" xfId="0" applyFont="1" applyFill="1" applyAlignment="1">
      <alignment horizontal="center"/>
    </xf>
    <xf numFmtId="167" fontId="16" fillId="2" borderId="0" xfId="0" applyNumberFormat="1" applyFont="1" applyFill="1" applyAlignment="1">
      <alignment horizontal="center"/>
    </xf>
    <xf numFmtId="166" fontId="18" fillId="8" borderId="0" xfId="1" applyNumberFormat="1" applyFont="1" applyFill="1" applyBorder="1"/>
    <xf numFmtId="167" fontId="18" fillId="2" borderId="0" xfId="0" applyNumberFormat="1" applyFont="1" applyFill="1"/>
    <xf numFmtId="3" fontId="18" fillId="2" borderId="0" xfId="0" applyNumberFormat="1" applyFont="1" applyFill="1"/>
    <xf numFmtId="3" fontId="18" fillId="8" borderId="0" xfId="0" applyNumberFormat="1" applyFont="1" applyFill="1"/>
    <xf numFmtId="166" fontId="18" fillId="2" borderId="0" xfId="1" applyNumberFormat="1" applyFont="1" applyFill="1" applyBorder="1"/>
    <xf numFmtId="0" fontId="31" fillId="0" borderId="0" xfId="2" applyFont="1"/>
    <xf numFmtId="0" fontId="11" fillId="0" borderId="0" xfId="2" applyFont="1" applyAlignment="1">
      <alignment horizontal="center"/>
    </xf>
    <xf numFmtId="0" fontId="4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>
      <alignment horizontal="center" vertical="center"/>
    </xf>
    <xf numFmtId="0" fontId="9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>
      <alignment horizontal="center"/>
    </xf>
    <xf numFmtId="0" fontId="18" fillId="2" borderId="8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26" fillId="7" borderId="0" xfId="0" applyFont="1" applyFill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19" fillId="6" borderId="33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top" wrapText="1"/>
    </xf>
    <xf numFmtId="0" fontId="25" fillId="2" borderId="12" xfId="0" applyFont="1" applyFill="1" applyBorder="1" applyAlignment="1">
      <alignment horizontal="center" vertical="top" wrapText="1"/>
    </xf>
    <xf numFmtId="0" fontId="26" fillId="2" borderId="0" xfId="0" applyFont="1" applyFill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19" fillId="6" borderId="15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8" fillId="2" borderId="6" xfId="0" applyFont="1" applyFill="1" applyBorder="1" applyAlignment="1">
      <alignment horizontal="center" vertical="top" wrapText="1"/>
    </xf>
    <xf numFmtId="0" fontId="19" fillId="6" borderId="7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 vertical="top" wrapText="1"/>
    </xf>
    <xf numFmtId="0" fontId="24" fillId="2" borderId="5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left" vertical="center"/>
    </xf>
    <xf numFmtId="0" fontId="16" fillId="2" borderId="21" xfId="0" applyFont="1" applyFill="1" applyBorder="1" applyAlignment="1">
      <alignment horizontal="center"/>
    </xf>
    <xf numFmtId="0" fontId="29" fillId="9" borderId="0" xfId="0" applyFont="1" applyFill="1" applyAlignment="1">
      <alignment horizontal="center"/>
    </xf>
    <xf numFmtId="0" fontId="28" fillId="9" borderId="0" xfId="0" applyFont="1" applyFill="1" applyAlignment="1">
      <alignment wrapText="1"/>
    </xf>
  </cellXfs>
  <cellStyles count="3">
    <cellStyle name="Normal" xfId="0" builtinId="0"/>
    <cellStyle name="Normal 6" xfId="2" xr:uid="{00000000-0005-0000-0000-000001000000}"/>
    <cellStyle name="Porcentaje" xfId="1" builtinId="5"/>
  </cellStyles>
  <dxfs count="0"/>
  <tableStyles count="0" defaultTableStyle="TableStyleMedium2" defaultPivotStyle="PivotStyleLight16"/>
  <colors>
    <mruColors>
      <color rgb="FFF24C4C"/>
      <color rgb="FFEE9292"/>
      <color rgb="FFFEA4A4"/>
      <color rgb="FFFDA9A9"/>
      <color rgb="FFFEDEDE"/>
      <color rgb="FFFD7B7B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633827690263906E-2"/>
          <c:y val="3.5721258384741869E-2"/>
          <c:w val="0.91276006846875846"/>
          <c:h val="0.736919840595600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'Macro Región Norte'!$T$9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Norte'!$R$10:$R$15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'Macro Región Norte'!$T$10:$T$14</c:f>
              <c:numCache>
                <c:formatCode>#,##0</c:formatCode>
                <c:ptCount val="5"/>
                <c:pt idx="0">
                  <c:v>1620.717355</c:v>
                </c:pt>
                <c:pt idx="1">
                  <c:v>1624.7268039999999</c:v>
                </c:pt>
                <c:pt idx="2">
                  <c:v>1124.668725</c:v>
                </c:pt>
                <c:pt idx="3">
                  <c:v>3187.5220079999999</c:v>
                </c:pt>
                <c:pt idx="4">
                  <c:v>506.67079999999999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2-44D2-A8C9-12A8F0E3A7F2}"/>
            </c:ext>
          </c:extLst>
        </c:ser>
        <c:ser>
          <c:idx val="1"/>
          <c:order val="1"/>
          <c:tx>
            <c:strRef>
              <c:f>'Macro Región Norte'!$U$9</c:f>
              <c:strCache>
                <c:ptCount val="1"/>
                <c:pt idx="0">
                  <c:v>No Ejecutado</c:v>
                </c:pt>
              </c:strCache>
            </c:strRef>
          </c:tx>
          <c:spPr>
            <a:solidFill>
              <a:srgbClr val="FDA9A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290292945672059E-17"/>
                  <c:y val="-0.141190334576623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AE-453E-AF32-D0327B2E4BDE}"/>
                </c:ext>
              </c:extLst>
            </c:dLbl>
            <c:dLbl>
              <c:idx val="1"/>
              <c:layout>
                <c:manualLayout>
                  <c:x val="-4.2580585891344117E-17"/>
                  <c:y val="-0.15530936803428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AE-453E-AF32-D0327B2E4BDE}"/>
                </c:ext>
              </c:extLst>
            </c:dLbl>
            <c:dLbl>
              <c:idx val="2"/>
              <c:layout>
                <c:manualLayout>
                  <c:x val="0"/>
                  <c:y val="-4.23571003729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AE-453E-AF32-D0327B2E4BDE}"/>
                </c:ext>
              </c:extLst>
            </c:dLbl>
            <c:dLbl>
              <c:idx val="3"/>
              <c:layout>
                <c:manualLayout>
                  <c:x val="4.6452084857351011E-3"/>
                  <c:y val="-5.1769789344761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AE-453E-AF32-D0327B2E4BDE}"/>
                </c:ext>
              </c:extLst>
            </c:dLbl>
            <c:dLbl>
              <c:idx val="4"/>
              <c:layout>
                <c:manualLayout>
                  <c:x val="0"/>
                  <c:y val="-0.103539578689523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AE-453E-AF32-D0327B2E4B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Norte'!$R$10:$R$15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'Macro Región Norte'!$U$10:$U$14</c:f>
              <c:numCache>
                <c:formatCode>#,##0</c:formatCode>
                <c:ptCount val="5"/>
                <c:pt idx="0">
                  <c:v>1611.6167789999997</c:v>
                </c:pt>
                <c:pt idx="1">
                  <c:v>1481.9880250000001</c:v>
                </c:pt>
                <c:pt idx="2">
                  <c:v>771.38186799999994</c:v>
                </c:pt>
                <c:pt idx="3">
                  <c:v>2079.4224250000007</c:v>
                </c:pt>
                <c:pt idx="4">
                  <c:v>275.27250700000002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82-44D2-A8C9-12A8F0E3A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7969919"/>
        <c:axId val="1682886207"/>
      </c:barChart>
      <c:lineChart>
        <c:grouping val="stacked"/>
        <c:varyColors val="0"/>
        <c:ser>
          <c:idx val="2"/>
          <c:order val="2"/>
          <c:tx>
            <c:strRef>
              <c:f>'Macro Región Norte'!$V$9</c:f>
              <c:strCache>
                <c:ptCount val="1"/>
                <c:pt idx="0">
                  <c:v>Avance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2317849305047568E-2"/>
                  <c:y val="2.6802817136282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AE-453E-AF32-D0327B2E4B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Norte'!$R$10:$R$14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'Macro Región Norte'!$V$10:$V$14</c:f>
              <c:numCache>
                <c:formatCode>0.0%</c:formatCode>
                <c:ptCount val="5"/>
                <c:pt idx="0">
                  <c:v>0.50140774060210447</c:v>
                </c:pt>
                <c:pt idx="1">
                  <c:v>0.52297262331057681</c:v>
                </c:pt>
                <c:pt idx="2">
                  <c:v>0.59316387925097946</c:v>
                </c:pt>
                <c:pt idx="3">
                  <c:v>0.60519377953346254</c:v>
                </c:pt>
                <c:pt idx="4">
                  <c:v>0.6479635997447063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82-44D2-A8C9-12A8F0E3A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906127"/>
        <c:axId val="1682894943"/>
      </c:lineChart>
      <c:catAx>
        <c:axId val="1637969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682886207"/>
        <c:crosses val="autoZero"/>
        <c:auto val="1"/>
        <c:lblAlgn val="ctr"/>
        <c:lblOffset val="100"/>
        <c:noMultiLvlLbl val="0"/>
      </c:catAx>
      <c:valAx>
        <c:axId val="1682886207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637969919"/>
        <c:crosses val="autoZero"/>
        <c:crossBetween val="between"/>
      </c:valAx>
      <c:valAx>
        <c:axId val="1682894943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26906127"/>
        <c:crosses val="max"/>
        <c:crossBetween val="between"/>
      </c:valAx>
      <c:catAx>
        <c:axId val="19269061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828949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7660" y="66294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id="{80E1216F-A851-4FF3-BE90-0CA5AF8B5B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327660" y="662940"/>
          <a:ext cx="3470413" cy="3683691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72465" y="733425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id="{336F77F0-760F-4743-B797-B958B9EB6D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672465" y="733425"/>
          <a:ext cx="3470413" cy="3683691"/>
        </a:xfrm>
        <a:prstGeom prst="rect">
          <a:avLst/>
        </a:prstGeom>
      </xdr:spPr>
    </xdr:pic>
    <xdr:clientData/>
  </xdr:absoluteAnchor>
  <xdr:twoCellAnchor>
    <xdr:from>
      <xdr:col>9</xdr:col>
      <xdr:colOff>504825</xdr:colOff>
      <xdr:row>8</xdr:row>
      <xdr:rowOff>71709</xdr:rowOff>
    </xdr:from>
    <xdr:to>
      <xdr:col>10</xdr:col>
      <xdr:colOff>0</xdr:colOff>
      <xdr:row>8</xdr:row>
      <xdr:rowOff>251709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id="{63849EFD-8193-4F90-8D5B-B11E26C59117}"/>
            </a:ext>
          </a:extLst>
        </xdr:cNvPr>
        <xdr:cNvGrpSpPr/>
      </xdr:nvGrpSpPr>
      <xdr:grpSpPr>
        <a:xfrm>
          <a:off x="5819775" y="1662384"/>
          <a:ext cx="161925" cy="180000"/>
          <a:chOff x="5800725" y="875070"/>
          <a:chExt cx="219075" cy="213952"/>
        </a:xfrm>
      </xdr:grpSpPr>
      <xdr:sp macro="" textlink="">
        <xdr:nvSpPr>
          <xdr:cNvPr id="4" name="3 Elipse">
            <a:extLst>
              <a:ext uri="{FF2B5EF4-FFF2-40B4-BE49-F238E27FC236}">
                <a16:creationId xmlns:a16="http://schemas.microsoft.com/office/drawing/2014/main" id="{49CF5F0D-57D1-4339-9E6A-B31A21E0850F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5" name="4 Rectángulo">
            <a:extLst>
              <a:ext uri="{FF2B5EF4-FFF2-40B4-BE49-F238E27FC236}">
                <a16:creationId xmlns:a16="http://schemas.microsoft.com/office/drawing/2014/main" id="{BE286D2E-514D-4378-A1C7-EB9DF8756808}"/>
              </a:ext>
            </a:extLst>
          </xdr:cNvPr>
          <xdr:cNvSpPr/>
        </xdr:nvSpPr>
        <xdr:spPr>
          <a:xfrm>
            <a:off x="5800725" y="875070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9</xdr:col>
      <xdr:colOff>503983</xdr:colOff>
      <xdr:row>9</xdr:row>
      <xdr:rowOff>49923</xdr:rowOff>
    </xdr:from>
    <xdr:to>
      <xdr:col>10</xdr:col>
      <xdr:colOff>0</xdr:colOff>
      <xdr:row>9</xdr:row>
      <xdr:rowOff>229923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6FA0B174-E1F8-4908-BAC6-AA62BF8111F1}"/>
            </a:ext>
          </a:extLst>
        </xdr:cNvPr>
        <xdr:cNvGrpSpPr/>
      </xdr:nvGrpSpPr>
      <xdr:grpSpPr>
        <a:xfrm>
          <a:off x="5818933" y="1897773"/>
          <a:ext cx="162767" cy="180000"/>
          <a:chOff x="5804224" y="868252"/>
          <a:chExt cx="219075" cy="220770"/>
        </a:xfrm>
      </xdr:grpSpPr>
      <xdr:sp macro="" textlink="">
        <xdr:nvSpPr>
          <xdr:cNvPr id="7" name="6 Elipse">
            <a:extLst>
              <a:ext uri="{FF2B5EF4-FFF2-40B4-BE49-F238E27FC236}">
                <a16:creationId xmlns:a16="http://schemas.microsoft.com/office/drawing/2014/main" id="{2A8E1087-D470-42A5-906D-70B64FB061CA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8" name="7 Rectángulo">
            <a:extLst>
              <a:ext uri="{FF2B5EF4-FFF2-40B4-BE49-F238E27FC236}">
                <a16:creationId xmlns:a16="http://schemas.microsoft.com/office/drawing/2014/main" id="{72CAAA4E-4E8F-48F3-BDC5-A15ECC27DF50}"/>
              </a:ext>
            </a:extLst>
          </xdr:cNvPr>
          <xdr:cNvSpPr/>
        </xdr:nvSpPr>
        <xdr:spPr>
          <a:xfrm>
            <a:off x="5804224" y="868252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9</xdr:col>
      <xdr:colOff>506508</xdr:colOff>
      <xdr:row>10</xdr:row>
      <xdr:rowOff>50836</xdr:rowOff>
    </xdr:from>
    <xdr:to>
      <xdr:col>10</xdr:col>
      <xdr:colOff>0</xdr:colOff>
      <xdr:row>10</xdr:row>
      <xdr:rowOff>230836</xdr:rowOff>
    </xdr:to>
    <xdr:grpSp>
      <xdr:nvGrpSpPr>
        <xdr:cNvPr id="9" name="8 Grupo">
          <a:extLst>
            <a:ext uri="{FF2B5EF4-FFF2-40B4-BE49-F238E27FC236}">
              <a16:creationId xmlns:a16="http://schemas.microsoft.com/office/drawing/2014/main" id="{48CBF7B3-DA2C-460D-B299-8337D504552D}"/>
            </a:ext>
          </a:extLst>
        </xdr:cNvPr>
        <xdr:cNvGrpSpPr/>
      </xdr:nvGrpSpPr>
      <xdr:grpSpPr>
        <a:xfrm>
          <a:off x="5821458" y="2155861"/>
          <a:ext cx="160242" cy="180000"/>
          <a:chOff x="5793726" y="882947"/>
          <a:chExt cx="219075" cy="213359"/>
        </a:xfrm>
      </xdr:grpSpPr>
      <xdr:sp macro="" textlink="">
        <xdr:nvSpPr>
          <xdr:cNvPr id="10" name="9 Elipse">
            <a:extLst>
              <a:ext uri="{FF2B5EF4-FFF2-40B4-BE49-F238E27FC236}">
                <a16:creationId xmlns:a16="http://schemas.microsoft.com/office/drawing/2014/main" id="{A84A06E5-73D4-4AEE-BA09-36189BC5A1AE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1" name="10 Rectángulo">
            <a:extLst>
              <a:ext uri="{FF2B5EF4-FFF2-40B4-BE49-F238E27FC236}">
                <a16:creationId xmlns:a16="http://schemas.microsoft.com/office/drawing/2014/main" id="{57536FE7-BCC3-4695-943B-9440C53ACADD}"/>
              </a:ext>
            </a:extLst>
          </xdr:cNvPr>
          <xdr:cNvSpPr/>
        </xdr:nvSpPr>
        <xdr:spPr>
          <a:xfrm>
            <a:off x="5793726" y="88294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9</xdr:col>
      <xdr:colOff>504825</xdr:colOff>
      <xdr:row>11</xdr:row>
      <xdr:rowOff>40947</xdr:rowOff>
    </xdr:from>
    <xdr:to>
      <xdr:col>10</xdr:col>
      <xdr:colOff>0</xdr:colOff>
      <xdr:row>11</xdr:row>
      <xdr:rowOff>220947</xdr:rowOff>
    </xdr:to>
    <xdr:grpSp>
      <xdr:nvGrpSpPr>
        <xdr:cNvPr id="12" name="11 Grupo">
          <a:extLst>
            <a:ext uri="{FF2B5EF4-FFF2-40B4-BE49-F238E27FC236}">
              <a16:creationId xmlns:a16="http://schemas.microsoft.com/office/drawing/2014/main" id="{3CA6086E-69C7-4968-8588-35AC2192BECE}"/>
            </a:ext>
          </a:extLst>
        </xdr:cNvPr>
        <xdr:cNvGrpSpPr/>
      </xdr:nvGrpSpPr>
      <xdr:grpSpPr>
        <a:xfrm>
          <a:off x="5819775" y="2403147"/>
          <a:ext cx="161925" cy="180000"/>
          <a:chOff x="5793725" y="876167"/>
          <a:chExt cx="219075" cy="213359"/>
        </a:xfrm>
      </xdr:grpSpPr>
      <xdr:sp macro="" textlink="">
        <xdr:nvSpPr>
          <xdr:cNvPr id="13" name="12 Elipse">
            <a:extLst>
              <a:ext uri="{FF2B5EF4-FFF2-40B4-BE49-F238E27FC236}">
                <a16:creationId xmlns:a16="http://schemas.microsoft.com/office/drawing/2014/main" id="{9D666EEA-2E6F-4250-B385-4F4366735D6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4" name="13 Rectángulo">
            <a:extLst>
              <a:ext uri="{FF2B5EF4-FFF2-40B4-BE49-F238E27FC236}">
                <a16:creationId xmlns:a16="http://schemas.microsoft.com/office/drawing/2014/main" id="{9160091D-C098-4305-AD48-E0D29FA986AD}"/>
              </a:ext>
            </a:extLst>
          </xdr:cNvPr>
          <xdr:cNvSpPr/>
        </xdr:nvSpPr>
        <xdr:spPr>
          <a:xfrm>
            <a:off x="5793725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  <xdr:twoCellAnchor>
    <xdr:from>
      <xdr:col>9</xdr:col>
      <xdr:colOff>490800</xdr:colOff>
      <xdr:row>12</xdr:row>
      <xdr:rowOff>42139</xdr:rowOff>
    </xdr:from>
    <xdr:to>
      <xdr:col>10</xdr:col>
      <xdr:colOff>0</xdr:colOff>
      <xdr:row>12</xdr:row>
      <xdr:rowOff>222139</xdr:rowOff>
    </xdr:to>
    <xdr:grpSp>
      <xdr:nvGrpSpPr>
        <xdr:cNvPr id="15" name="14 Grupo">
          <a:extLst>
            <a:ext uri="{FF2B5EF4-FFF2-40B4-BE49-F238E27FC236}">
              <a16:creationId xmlns:a16="http://schemas.microsoft.com/office/drawing/2014/main" id="{1900420D-BEEE-464B-AEE6-59F0AC909B9D}"/>
            </a:ext>
          </a:extLst>
        </xdr:cNvPr>
        <xdr:cNvGrpSpPr/>
      </xdr:nvGrpSpPr>
      <xdr:grpSpPr>
        <a:xfrm>
          <a:off x="5805750" y="2661514"/>
          <a:ext cx="175950" cy="180000"/>
          <a:chOff x="5797226" y="876167"/>
          <a:chExt cx="219075" cy="213359"/>
        </a:xfrm>
      </xdr:grpSpPr>
      <xdr:sp macro="" textlink="">
        <xdr:nvSpPr>
          <xdr:cNvPr id="16" name="15 Elipse">
            <a:extLst>
              <a:ext uri="{FF2B5EF4-FFF2-40B4-BE49-F238E27FC236}">
                <a16:creationId xmlns:a16="http://schemas.microsoft.com/office/drawing/2014/main" id="{E9717231-6929-44DB-8B0B-E0ECE8E322F1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7" name="16 Rectángulo">
            <a:extLst>
              <a:ext uri="{FF2B5EF4-FFF2-40B4-BE49-F238E27FC236}">
                <a16:creationId xmlns:a16="http://schemas.microsoft.com/office/drawing/2014/main" id="{EB027778-FE16-4384-A28B-6D7E7E9A101A}"/>
              </a:ext>
            </a:extLst>
          </xdr:cNvPr>
          <xdr:cNvSpPr/>
        </xdr:nvSpPr>
        <xdr:spPr>
          <a:xfrm>
            <a:off x="5797226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5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146685</xdr:colOff>
      <xdr:row>1</xdr:row>
      <xdr:rowOff>5715</xdr:rowOff>
    </xdr:from>
    <xdr:to>
      <xdr:col>19</xdr:col>
      <xdr:colOff>603885</xdr:colOff>
      <xdr:row>2</xdr:row>
      <xdr:rowOff>120015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9F1F98A5-8589-4E23-8D43-01982FAB0092}"/>
            </a:ext>
          </a:extLst>
        </xdr:cNvPr>
        <xdr:cNvSpPr/>
      </xdr:nvSpPr>
      <xdr:spPr>
        <a:xfrm>
          <a:off x="14990445" y="135255"/>
          <a:ext cx="457200" cy="32766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56029</xdr:colOff>
      <xdr:row>5</xdr:row>
      <xdr:rowOff>33618</xdr:rowOff>
    </xdr:from>
    <xdr:to>
      <xdr:col>14</xdr:col>
      <xdr:colOff>728382</xdr:colOff>
      <xdr:row>7</xdr:row>
      <xdr:rowOff>0</xdr:rowOff>
    </xdr:to>
    <xdr:sp macro="" textlink="">
      <xdr:nvSpPr>
        <xdr:cNvPr id="3" name="3 Flecha derecha">
          <a:extLst>
            <a:ext uri="{FF2B5EF4-FFF2-40B4-BE49-F238E27FC236}">
              <a16:creationId xmlns:a16="http://schemas.microsoft.com/office/drawing/2014/main" id="{905BC4BF-8140-434E-9262-300B56421254}"/>
            </a:ext>
          </a:extLst>
        </xdr:cNvPr>
        <xdr:cNvSpPr/>
      </xdr:nvSpPr>
      <xdr:spPr>
        <a:xfrm>
          <a:off x="11044069" y="1062318"/>
          <a:ext cx="672353" cy="3720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 editAs="absolute">
    <xdr:from>
      <xdr:col>0</xdr:col>
      <xdr:colOff>0</xdr:colOff>
      <xdr:row>0</xdr:row>
      <xdr:rowOff>110836</xdr:rowOff>
    </xdr:from>
    <xdr:to>
      <xdr:col>0</xdr:col>
      <xdr:colOff>683952</xdr:colOff>
      <xdr:row>4</xdr:row>
      <xdr:rowOff>7051</xdr:rowOff>
    </xdr:to>
    <xdr:pic>
      <xdr:nvPicPr>
        <xdr:cNvPr id="9" name="1 Imagen">
          <a:extLst>
            <a:ext uri="{FF2B5EF4-FFF2-40B4-BE49-F238E27FC236}">
              <a16:creationId xmlns:a16="http://schemas.microsoft.com/office/drawing/2014/main" id="{8F13C27C-26CC-40FA-BECD-57596868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836"/>
          <a:ext cx="683952" cy="727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40423</xdr:colOff>
      <xdr:row>4</xdr:row>
      <xdr:rowOff>146014</xdr:rowOff>
    </xdr:from>
    <xdr:to>
      <xdr:col>22</xdr:col>
      <xdr:colOff>725407</xdr:colOff>
      <xdr:row>19</xdr:row>
      <xdr:rowOff>28030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B7706D1-0A09-4EDB-8BBE-B663D853E6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1</xdr:row>
      <xdr:rowOff>104775</xdr:rowOff>
    </xdr:from>
    <xdr:to>
      <xdr:col>16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AD00636E-9A1D-4813-9804-27CF5ADB4E89}"/>
            </a:ext>
          </a:extLst>
        </xdr:cNvPr>
        <xdr:cNvSpPr/>
      </xdr:nvSpPr>
      <xdr:spPr>
        <a:xfrm>
          <a:off x="133750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48654AE3-95B3-4E64-BCD5-C9142E2A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68E26832-AEAD-4512-BF5D-8441E7E1A5EC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BA995A31-9060-4AD7-8984-91F4D546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E63134E3-2BFE-4B91-B27B-B59F95B57623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A98E3F10-47B5-4605-AE65-5C425653C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F118A1D0-100D-4024-950D-2132CF0C92E9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D201A888-81BF-4198-A7AD-10A4B91A3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5E8E38B5-5AC8-4D3F-B667-CB28FCFC0C27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522E30C5-C907-44DC-A73B-C5D947DF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assgobpe-my.sharepoint.com/Users/LENOVO/Desktop/Perucamaras/01.%20Entregables%20enero/2_funcion_presupues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an\SALUD\03.%20Carpeta%20de%20trabajo\Plantilla_Ejecuci&#243;n%20presupuest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_salud_indiv"/>
      <sheetName val="02_salud_colec"/>
      <sheetName val="03_asiste"/>
      <sheetName val="04_desastre"/>
      <sheetName val="05_gest"/>
      <sheetName val="06_Gub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showGridLines="0" workbookViewId="0">
      <selection activeCell="N6" sqref="N6"/>
    </sheetView>
  </sheetViews>
  <sheetFormatPr defaultColWidth="0" defaultRowHeight="15" zeroHeight="1"/>
  <cols>
    <col min="1" max="15" width="8.85546875" customWidth="1"/>
    <col min="16" max="16" width="40.7109375" customWidth="1"/>
    <col min="17" max="19" width="6.28515625" customWidth="1"/>
    <col min="20" max="16384" width="8.85546875" hidden="1"/>
  </cols>
  <sheetData>
    <row r="1" spans="1:19" s="2" customFormat="1" ht="12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S1" s="1"/>
    </row>
    <row r="2" spans="1:19" s="2" customFormat="1" ht="23.25" customHeight="1">
      <c r="A2" s="7"/>
      <c r="B2" s="8"/>
      <c r="C2" s="8"/>
      <c r="D2" s="8"/>
      <c r="E2" s="7"/>
      <c r="F2" s="7"/>
      <c r="G2" s="151" t="s">
        <v>0</v>
      </c>
      <c r="H2" s="151"/>
      <c r="I2" s="151"/>
      <c r="J2" s="151"/>
      <c r="K2" s="151"/>
      <c r="L2" s="151"/>
      <c r="M2" s="151"/>
      <c r="N2" s="151"/>
      <c r="O2" s="151"/>
      <c r="P2" s="151"/>
      <c r="Q2" s="1"/>
      <c r="S2" s="1"/>
    </row>
    <row r="3" spans="1:19" s="2" customFormat="1" ht="18.75" customHeight="1">
      <c r="B3" s="9"/>
      <c r="C3" s="9"/>
      <c r="D3" s="9"/>
      <c r="E3" s="9"/>
      <c r="F3" s="9"/>
      <c r="G3" s="152" t="s">
        <v>1</v>
      </c>
      <c r="H3" s="152"/>
      <c r="I3" s="152"/>
      <c r="J3" s="152"/>
      <c r="K3" s="152"/>
      <c r="L3" s="152"/>
      <c r="M3" s="152"/>
      <c r="N3" s="152"/>
      <c r="O3" s="152"/>
      <c r="P3" s="152"/>
      <c r="Q3" s="1"/>
      <c r="S3" s="1"/>
    </row>
    <row r="4" spans="1:19" s="2" customFormat="1" ht="12.75">
      <c r="D4" s="10"/>
      <c r="E4" s="10"/>
      <c r="F4" s="10"/>
      <c r="G4" s="10"/>
      <c r="H4" s="10"/>
      <c r="I4" s="10"/>
      <c r="Q4" s="1"/>
      <c r="S4" s="1"/>
    </row>
    <row r="5" spans="1:19" s="2" customFormat="1" ht="12">
      <c r="Q5" s="1"/>
      <c r="S5" s="1"/>
    </row>
    <row r="6" spans="1:19" s="2" customFormat="1" ht="12">
      <c r="Q6" s="1"/>
      <c r="S6" s="1"/>
    </row>
    <row r="7" spans="1:19" s="2" customFormat="1" ht="12">
      <c r="Q7" s="1"/>
      <c r="S7" s="1"/>
    </row>
    <row r="8" spans="1:19" s="2" customFormat="1" ht="12">
      <c r="Q8" s="1"/>
      <c r="S8" s="1"/>
    </row>
    <row r="9" spans="1:19" s="2" customFormat="1" ht="21.75" customHeight="1">
      <c r="G9" s="153" t="s">
        <v>2</v>
      </c>
      <c r="H9" s="153"/>
      <c r="I9" s="153"/>
      <c r="J9" s="153"/>
      <c r="K9" s="153"/>
      <c r="L9" s="153"/>
      <c r="M9" s="153"/>
      <c r="N9" s="153"/>
      <c r="O9" s="153"/>
      <c r="P9" s="153"/>
      <c r="Q9" s="3"/>
      <c r="R9" s="4"/>
      <c r="S9" s="1"/>
    </row>
    <row r="10" spans="1:19" s="2" customFormat="1" ht="20.25" customHeight="1">
      <c r="G10" s="152" t="s">
        <v>3</v>
      </c>
      <c r="H10" s="152"/>
      <c r="I10" s="152"/>
      <c r="J10" s="152"/>
      <c r="K10" s="152"/>
      <c r="L10" s="152"/>
      <c r="M10" s="152"/>
      <c r="N10" s="152"/>
      <c r="O10" s="152"/>
      <c r="P10" s="152"/>
      <c r="Q10" s="5"/>
      <c r="R10" s="6"/>
      <c r="S10" s="1"/>
    </row>
    <row r="11" spans="1:19" s="2" customFormat="1" ht="15" customHeight="1">
      <c r="G11" s="154" t="s">
        <v>4</v>
      </c>
      <c r="H11" s="154"/>
      <c r="I11" s="154"/>
      <c r="J11" s="154"/>
      <c r="K11" s="154"/>
      <c r="L11" s="154"/>
      <c r="M11" s="154"/>
      <c r="N11" s="154"/>
      <c r="O11" s="154"/>
      <c r="P11" s="154"/>
      <c r="Q11" s="1"/>
      <c r="S11" s="1"/>
    </row>
    <row r="12" spans="1:19" s="2" customFormat="1" ht="14.25"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"/>
      <c r="S12" s="1"/>
    </row>
    <row r="13" spans="1:19" s="2" customFormat="1" ht="12">
      <c r="Q13" s="1"/>
      <c r="S13" s="1"/>
    </row>
    <row r="14" spans="1:19" s="2" customFormat="1" ht="12">
      <c r="Q14" s="1"/>
      <c r="S14" s="1"/>
    </row>
    <row r="15" spans="1:19" s="2" customFormat="1" ht="12">
      <c r="Q15" s="1"/>
      <c r="S15" s="1"/>
    </row>
    <row r="16" spans="1:19" s="2" customFormat="1" ht="12">
      <c r="Q16" s="1"/>
      <c r="S16" s="1"/>
    </row>
    <row r="17" spans="7:19" s="2" customFormat="1" ht="12">
      <c r="P17" s="11"/>
      <c r="Q17" s="1"/>
      <c r="S17" s="1"/>
    </row>
    <row r="18" spans="7:19" s="2" customFormat="1" ht="12">
      <c r="Q18" s="1"/>
      <c r="S18" s="1"/>
    </row>
    <row r="19" spans="7:19" s="2" customFormat="1" ht="15" customHeight="1"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"/>
      <c r="S19" s="1"/>
    </row>
    <row r="20" spans="7:19" s="2" customFormat="1" ht="12">
      <c r="Q20" s="1"/>
      <c r="S20" s="1"/>
    </row>
    <row r="21" spans="7:19" s="2" customFormat="1" ht="12">
      <c r="Q21" s="1"/>
      <c r="S21" s="1"/>
    </row>
    <row r="22" spans="7:19" s="2" customFormat="1" ht="12">
      <c r="Q22" s="1"/>
      <c r="S22" s="1"/>
    </row>
    <row r="23" spans="7:19" s="2" customFormat="1" ht="12">
      <c r="Q23" s="1"/>
      <c r="S23" s="1"/>
    </row>
    <row r="24" spans="7:19" s="2" customFormat="1" ht="12">
      <c r="Q24" s="1"/>
      <c r="S24" s="1"/>
    </row>
    <row r="25" spans="7:19" s="2" customFormat="1" ht="12">
      <c r="Q25" s="1"/>
      <c r="S25" s="1"/>
    </row>
    <row r="26" spans="7:19" s="2" customFormat="1" ht="12">
      <c r="Q26" s="1"/>
      <c r="S26" s="1"/>
    </row>
    <row r="27" spans="7:19" s="2" customFormat="1" ht="12">
      <c r="Q27" s="1"/>
      <c r="S27" s="1"/>
    </row>
    <row r="28" spans="7:19" s="2" customFormat="1" ht="12">
      <c r="Q28" s="1"/>
      <c r="S28" s="1"/>
    </row>
    <row r="29" spans="7:19" s="2" customFormat="1" ht="12">
      <c r="Q29" s="1"/>
      <c r="S29" s="1"/>
    </row>
    <row r="30" spans="7:19" s="2" customFormat="1" ht="12">
      <c r="Q30" s="1"/>
      <c r="S30" s="1"/>
    </row>
    <row r="31" spans="7:19" s="2" customFormat="1" ht="12">
      <c r="Q31" s="1"/>
      <c r="S31" s="1"/>
    </row>
    <row r="32" spans="7:19" s="2" customFormat="1" ht="12">
      <c r="Q32" s="1"/>
      <c r="S32" s="1"/>
    </row>
    <row r="33" spans="17:19" s="2" customFormat="1" ht="12">
      <c r="Q33" s="1"/>
      <c r="S33" s="1"/>
    </row>
  </sheetData>
  <mergeCells count="6">
    <mergeCell ref="G12:P12"/>
    <mergeCell ref="G2:P2"/>
    <mergeCell ref="G3:P3"/>
    <mergeCell ref="G9:P9"/>
    <mergeCell ref="G10:P10"/>
    <mergeCell ref="G11:P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'C:\juan\SALUD\03. Carpeta de trabajo\[Plantilla_Ejecución presupuestal 2018.xlsx]Tablas'!#REF!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showGridLines="0" topLeftCell="A3" zoomScaleNormal="100" workbookViewId="0">
      <selection activeCell="J16" sqref="J16"/>
    </sheetView>
  </sheetViews>
  <sheetFormatPr defaultColWidth="0" defaultRowHeight="0" customHeight="1" zeroHeight="1"/>
  <cols>
    <col min="1" max="9" width="8.85546875" customWidth="1"/>
    <col min="10" max="10" width="10" customWidth="1"/>
    <col min="11" max="14" width="8.85546875" customWidth="1"/>
    <col min="15" max="15" width="40.7109375" customWidth="1"/>
    <col min="16" max="18" width="6.28515625" customWidth="1"/>
    <col min="19" max="19" width="0" hidden="1" customWidth="1"/>
    <col min="20" max="16384" width="8.85546875" hidden="1"/>
  </cols>
  <sheetData>
    <row r="1" spans="1:18" s="2" customFormat="1" ht="9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"/>
      <c r="R1" s="1"/>
    </row>
    <row r="2" spans="1:18" s="2" customFormat="1" ht="9" customHeight="1">
      <c r="A2" s="7"/>
      <c r="B2" s="8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R2" s="1"/>
    </row>
    <row r="3" spans="1:18" s="2" customFormat="1" ht="18">
      <c r="B3" s="9"/>
      <c r="C3" s="9"/>
      <c r="D3" s="9"/>
      <c r="E3" s="9"/>
      <c r="F3" s="9"/>
      <c r="G3" s="13"/>
      <c r="H3" s="13"/>
      <c r="I3" s="13"/>
      <c r="J3" s="13"/>
      <c r="K3" s="13"/>
      <c r="L3" s="13"/>
      <c r="M3" s="13"/>
      <c r="N3" s="13"/>
      <c r="O3" s="13"/>
      <c r="P3" s="1"/>
      <c r="R3" s="1"/>
    </row>
    <row r="4" spans="1:18" s="2" customFormat="1" ht="12.75">
      <c r="D4" s="10"/>
      <c r="E4" s="10"/>
      <c r="F4" s="10"/>
      <c r="G4" s="10"/>
      <c r="H4" s="10"/>
      <c r="I4" s="10"/>
      <c r="P4" s="1"/>
      <c r="R4" s="1"/>
    </row>
    <row r="5" spans="1:18" s="2" customFormat="1" ht="12">
      <c r="P5" s="1"/>
      <c r="R5" s="1"/>
    </row>
    <row r="6" spans="1:18" s="2" customFormat="1" ht="23.25">
      <c r="I6" s="17"/>
      <c r="J6" s="17"/>
      <c r="K6" s="17" t="s">
        <v>5</v>
      </c>
      <c r="L6" s="17"/>
      <c r="M6" s="17"/>
      <c r="P6" s="1"/>
      <c r="R6" s="1"/>
    </row>
    <row r="7" spans="1:18" s="2" customFormat="1" ht="23.25">
      <c r="K7" s="18"/>
      <c r="P7" s="1"/>
      <c r="R7" s="1"/>
    </row>
    <row r="8" spans="1:18" s="2" customFormat="1" ht="18">
      <c r="K8" s="19" t="s">
        <v>2</v>
      </c>
      <c r="P8" s="1"/>
      <c r="R8" s="1"/>
    </row>
    <row r="9" spans="1:18" s="2" customFormat="1" ht="20.45" customHeight="1">
      <c r="G9" s="14"/>
      <c r="H9" s="14"/>
      <c r="K9" s="149" t="s">
        <v>6</v>
      </c>
      <c r="N9" s="14"/>
      <c r="O9" s="14"/>
      <c r="P9" s="3"/>
      <c r="Q9" s="4"/>
      <c r="R9" s="1"/>
    </row>
    <row r="10" spans="1:18" s="2" customFormat="1" ht="20.45" customHeight="1">
      <c r="G10" s="13"/>
      <c r="H10" s="13"/>
      <c r="K10" s="149" t="s">
        <v>7</v>
      </c>
      <c r="N10" s="13"/>
      <c r="O10" s="13"/>
      <c r="P10" s="5"/>
      <c r="Q10" s="6"/>
      <c r="R10" s="1"/>
    </row>
    <row r="11" spans="1:18" s="2" customFormat="1" ht="20.45" customHeight="1">
      <c r="G11" s="15"/>
      <c r="H11" s="15"/>
      <c r="I11" s="20"/>
      <c r="J11" s="20"/>
      <c r="K11" s="149" t="s">
        <v>8</v>
      </c>
      <c r="L11" s="20"/>
      <c r="N11" s="15"/>
      <c r="O11" s="15"/>
      <c r="P11" s="1"/>
      <c r="R11" s="1"/>
    </row>
    <row r="12" spans="1:18" s="2" customFormat="1" ht="20.45" customHeight="1">
      <c r="G12" s="16"/>
      <c r="H12" s="16"/>
      <c r="J12" s="20"/>
      <c r="K12" s="149" t="s">
        <v>9</v>
      </c>
      <c r="L12" s="20"/>
      <c r="N12" s="16"/>
      <c r="O12" s="16"/>
      <c r="P12" s="1"/>
      <c r="R12" s="1"/>
    </row>
    <row r="13" spans="1:18" s="2" customFormat="1" ht="20.45" customHeight="1">
      <c r="I13" s="20"/>
      <c r="J13" s="20"/>
      <c r="K13" s="149" t="s">
        <v>10</v>
      </c>
      <c r="L13" s="20"/>
      <c r="P13" s="1"/>
      <c r="R13" s="1"/>
    </row>
    <row r="14" spans="1:18" s="2" customFormat="1" ht="20.45" customHeight="1">
      <c r="I14" s="20"/>
      <c r="J14" s="20"/>
      <c r="K14" s="149"/>
      <c r="L14" s="20"/>
      <c r="P14" s="1"/>
      <c r="R14" s="1"/>
    </row>
    <row r="15" spans="1:18" s="2" customFormat="1" ht="20.45" customHeight="1">
      <c r="I15" s="20"/>
      <c r="J15" s="20"/>
      <c r="K15" s="20"/>
      <c r="L15" s="20"/>
      <c r="P15" s="1"/>
      <c r="R15" s="1"/>
    </row>
    <row r="16" spans="1:18" s="2" customFormat="1" ht="20.45" customHeight="1">
      <c r="I16" s="20"/>
      <c r="J16" s="20"/>
      <c r="K16" s="20"/>
      <c r="L16" s="20"/>
      <c r="P16" s="1"/>
      <c r="R16" s="1"/>
    </row>
    <row r="17" spans="7:18" s="2" customFormat="1" ht="12">
      <c r="I17" s="20"/>
      <c r="J17" s="20"/>
      <c r="K17" s="20"/>
      <c r="L17" s="20"/>
      <c r="O17" s="11"/>
      <c r="P17" s="1"/>
      <c r="R17" s="1"/>
    </row>
    <row r="18" spans="7:18" s="2" customFormat="1" ht="12">
      <c r="I18" s="20"/>
      <c r="J18" s="20"/>
      <c r="K18" s="20"/>
      <c r="L18" s="20"/>
      <c r="P18" s="1"/>
      <c r="R18" s="1"/>
    </row>
    <row r="19" spans="7:18" s="2" customFormat="1" ht="14.25">
      <c r="G19" s="12"/>
      <c r="H19" s="12"/>
      <c r="I19" s="20"/>
      <c r="J19" s="20"/>
      <c r="K19" s="20"/>
      <c r="L19" s="20"/>
      <c r="N19" s="12"/>
      <c r="O19" s="12"/>
      <c r="P19" s="1"/>
      <c r="R19" s="1"/>
    </row>
    <row r="20" spans="7:18" s="2" customFormat="1" ht="12">
      <c r="P20" s="1"/>
      <c r="R20" s="1"/>
    </row>
    <row r="21" spans="7:18" s="2" customFormat="1" ht="12">
      <c r="P21" s="1"/>
      <c r="R21" s="1"/>
    </row>
    <row r="22" spans="7:18" s="2" customFormat="1" ht="12">
      <c r="P22" s="1"/>
      <c r="R22" s="1"/>
    </row>
    <row r="23" spans="7:18" s="2" customFormat="1" ht="12">
      <c r="P23" s="1"/>
      <c r="R23" s="1"/>
    </row>
    <row r="24" spans="7:18" s="2" customFormat="1" ht="12">
      <c r="P24" s="1"/>
      <c r="R24" s="1"/>
    </row>
    <row r="25" spans="7:18" s="2" customFormat="1" ht="12">
      <c r="P25" s="1"/>
      <c r="R25" s="1"/>
    </row>
    <row r="26" spans="7:18" s="2" customFormat="1" ht="12">
      <c r="P26" s="1"/>
      <c r="R26" s="1"/>
    </row>
    <row r="27" spans="7:18" s="2" customFormat="1" ht="12">
      <c r="P27" s="1"/>
      <c r="R27" s="1"/>
    </row>
    <row r="28" spans="7:18" s="2" customFormat="1" ht="12">
      <c r="P28" s="1"/>
      <c r="R28" s="1"/>
    </row>
    <row r="29" spans="7:18" s="2" customFormat="1" ht="12">
      <c r="P29" s="1"/>
      <c r="R29" s="1"/>
    </row>
    <row r="30" spans="7:18" s="2" customFormat="1" ht="12">
      <c r="P30" s="1"/>
      <c r="R30" s="1"/>
    </row>
    <row r="31" spans="7:18" s="2" customFormat="1" ht="12">
      <c r="P31" s="1"/>
      <c r="R31" s="1"/>
    </row>
    <row r="32" spans="7:18" s="2" customFormat="1" ht="12">
      <c r="P32" s="1"/>
      <c r="R32" s="1"/>
    </row>
    <row r="33" spans="16:18" s="2" customFormat="1" ht="12">
      <c r="P33" s="1"/>
      <c r="R33" s="1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0000000}">
          <x14:formula1>
            <xm:f>'C:\juan\SALUD\03. Carpeta de trabajo\[Plantilla_Ejecución presupuestal 2018.xlsx]Tablas'!#REF!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128"/>
  <sheetViews>
    <sheetView tabSelected="1" zoomScale="70" zoomScaleNormal="70" workbookViewId="0">
      <selection activeCell="C13" sqref="C13"/>
    </sheetView>
  </sheetViews>
  <sheetFormatPr defaultColWidth="11.42578125" defaultRowHeight="12"/>
  <cols>
    <col min="1" max="1" width="11.7109375" style="21" customWidth="1"/>
    <col min="2" max="2" width="2.7109375" style="21" customWidth="1"/>
    <col min="3" max="3" width="25.28515625" style="21" customWidth="1"/>
    <col min="4" max="12" width="11.28515625" style="21" customWidth="1"/>
    <col min="13" max="13" width="8.42578125" style="21" customWidth="1"/>
    <col min="14" max="20" width="11.7109375" style="21" customWidth="1"/>
    <col min="21" max="27" width="11.42578125" style="21" customWidth="1"/>
    <col min="28" max="28" width="12.7109375" style="21" customWidth="1"/>
    <col min="29" max="16384" width="11.42578125" style="21"/>
  </cols>
  <sheetData>
    <row r="1" spans="2:24" ht="10.5" customHeight="1">
      <c r="B1" s="22"/>
      <c r="C1" s="22"/>
      <c r="D1" s="22"/>
    </row>
    <row r="2" spans="2:24" ht="17.25" customHeight="1">
      <c r="B2" s="159" t="s">
        <v>11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2:24">
      <c r="B3" s="51"/>
      <c r="H3" s="23"/>
      <c r="K3" s="23"/>
      <c r="O3" s="23"/>
      <c r="P3" s="23"/>
    </row>
    <row r="4" spans="2:24" ht="27.75" customHeight="1">
      <c r="B4" s="23"/>
      <c r="H4" s="23"/>
      <c r="Q4" s="165" t="s">
        <v>12</v>
      </c>
      <c r="R4" s="165"/>
      <c r="S4" s="165"/>
      <c r="T4" s="165"/>
      <c r="U4" s="165"/>
      <c r="V4" s="165"/>
      <c r="W4" s="165"/>
      <c r="X4" s="52"/>
    </row>
    <row r="5" spans="2:24" ht="15">
      <c r="Q5" s="167" t="s">
        <v>13</v>
      </c>
      <c r="R5" s="167"/>
      <c r="S5" s="167"/>
      <c r="T5" s="167"/>
      <c r="U5" s="167"/>
      <c r="V5" s="167"/>
      <c r="W5" s="167"/>
    </row>
    <row r="6" spans="2:24"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24">
      <c r="B7" s="111"/>
      <c r="C7" s="49" t="s">
        <v>14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112"/>
    </row>
    <row r="8" spans="2:24">
      <c r="B8" s="111"/>
      <c r="O8" s="112"/>
      <c r="Q8" s="47"/>
      <c r="R8" s="47"/>
      <c r="S8" s="47"/>
      <c r="T8" s="47"/>
      <c r="U8" s="47"/>
      <c r="V8" s="47"/>
      <c r="W8" s="47"/>
    </row>
    <row r="9" spans="2:24" ht="31.5" customHeight="1">
      <c r="B9" s="111"/>
      <c r="E9" s="163" t="s">
        <v>15</v>
      </c>
      <c r="F9" s="163"/>
      <c r="G9" s="163"/>
      <c r="H9" s="163"/>
      <c r="I9" s="163"/>
      <c r="J9" s="163"/>
      <c r="K9" s="163"/>
      <c r="L9" s="163"/>
      <c r="O9" s="112"/>
      <c r="Q9" s="47"/>
      <c r="R9" s="142" t="s">
        <v>16</v>
      </c>
      <c r="S9" s="142" t="s">
        <v>17</v>
      </c>
      <c r="T9" s="143" t="s">
        <v>18</v>
      </c>
      <c r="U9" s="142" t="s">
        <v>19</v>
      </c>
      <c r="V9" s="142" t="s">
        <v>20</v>
      </c>
      <c r="W9" s="142"/>
      <c r="X9" s="40"/>
    </row>
    <row r="10" spans="2:24" ht="18.75" customHeight="1">
      <c r="B10" s="111"/>
      <c r="E10" s="164" t="s">
        <v>21</v>
      </c>
      <c r="F10" s="164"/>
      <c r="G10" s="164"/>
      <c r="H10" s="164"/>
      <c r="I10" s="164"/>
      <c r="J10" s="164"/>
      <c r="K10" s="164"/>
      <c r="L10" s="164"/>
      <c r="O10" s="112"/>
      <c r="Q10" s="47"/>
      <c r="R10" s="50" t="s">
        <v>6</v>
      </c>
      <c r="S10" s="146">
        <f>G13</f>
        <v>3232.3341339999997</v>
      </c>
      <c r="T10" s="146">
        <f>H13</f>
        <v>1620.717355</v>
      </c>
      <c r="U10" s="147">
        <f>+S10-T10</f>
        <v>1611.6167789999997</v>
      </c>
      <c r="V10" s="144">
        <f>+T10/S10</f>
        <v>0.50140774060210447</v>
      </c>
      <c r="W10" s="148"/>
      <c r="X10" s="40"/>
    </row>
    <row r="11" spans="2:24" ht="12.75" customHeight="1">
      <c r="B11" s="111"/>
      <c r="E11" s="168" t="s">
        <v>22</v>
      </c>
      <c r="F11" s="169"/>
      <c r="G11" s="160">
        <v>2022</v>
      </c>
      <c r="H11" s="161"/>
      <c r="I11" s="162"/>
      <c r="J11" s="160">
        <v>2021</v>
      </c>
      <c r="K11" s="161"/>
      <c r="L11" s="162"/>
      <c r="N11" s="165" t="s">
        <v>23</v>
      </c>
      <c r="O11" s="166" t="s">
        <v>24</v>
      </c>
      <c r="Q11" s="47"/>
      <c r="R11" s="50" t="s">
        <v>7</v>
      </c>
      <c r="S11" s="146">
        <f t="shared" ref="S11:T11" si="0">G14</f>
        <v>3106.714829</v>
      </c>
      <c r="T11" s="146">
        <f t="shared" si="0"/>
        <v>1624.7268039999999</v>
      </c>
      <c r="U11" s="147">
        <f t="shared" ref="U11:U14" si="1">+S11-T11</f>
        <v>1481.9880250000001</v>
      </c>
      <c r="V11" s="144">
        <f t="shared" ref="V11:V14" si="2">+T11/S11</f>
        <v>0.52297262331057681</v>
      </c>
      <c r="W11" s="148"/>
      <c r="X11" s="40"/>
    </row>
    <row r="12" spans="2:24" ht="12.75" customHeight="1">
      <c r="B12" s="111"/>
      <c r="E12" s="170"/>
      <c r="F12" s="171"/>
      <c r="G12" s="104" t="s">
        <v>25</v>
      </c>
      <c r="H12" s="104" t="s">
        <v>18</v>
      </c>
      <c r="I12" s="104" t="s">
        <v>20</v>
      </c>
      <c r="J12" s="104" t="s">
        <v>25</v>
      </c>
      <c r="K12" s="104" t="s">
        <v>18</v>
      </c>
      <c r="L12" s="104" t="s">
        <v>20</v>
      </c>
      <c r="M12" s="113"/>
      <c r="N12" s="165"/>
      <c r="O12" s="166"/>
      <c r="Q12" s="47"/>
      <c r="R12" s="50" t="s">
        <v>8</v>
      </c>
      <c r="S12" s="146">
        <f t="shared" ref="S12:T12" si="3">G15</f>
        <v>1896.0505929999999</v>
      </c>
      <c r="T12" s="146">
        <f t="shared" si="3"/>
        <v>1124.668725</v>
      </c>
      <c r="U12" s="147">
        <f t="shared" si="1"/>
        <v>771.38186799999994</v>
      </c>
      <c r="V12" s="144">
        <f t="shared" si="2"/>
        <v>0.59316387925097946</v>
      </c>
      <c r="W12" s="148"/>
      <c r="X12" s="40"/>
    </row>
    <row r="13" spans="2:24" ht="12" customHeight="1">
      <c r="B13" s="111"/>
      <c r="D13" s="140"/>
      <c r="E13" s="55" t="s">
        <v>6</v>
      </c>
      <c r="F13" s="53"/>
      <c r="G13" s="102">
        <f>+'1. Cajamarca'!G18</f>
        <v>3232.3341339999997</v>
      </c>
      <c r="H13" s="102">
        <f>+'1. Cajamarca'!H18</f>
        <v>1620.717355</v>
      </c>
      <c r="I13" s="137">
        <f>'1. Cajamarca'!I18</f>
        <v>0.50140774060210447</v>
      </c>
      <c r="J13" s="102">
        <f>'1. Cajamarca'!J18</f>
        <v>2903.9919030000001</v>
      </c>
      <c r="K13" s="102">
        <f>'1. Cajamarca'!K18</f>
        <v>1775.2761149999999</v>
      </c>
      <c r="L13" s="137">
        <f>'1. Cajamarca'!L18</f>
        <v>0.6113226807437141</v>
      </c>
      <c r="M13" s="54"/>
      <c r="N13" s="141">
        <f t="shared" ref="N13:N18" si="4">G13/$G$18*100</f>
        <v>22.629074550529481</v>
      </c>
      <c r="O13" s="114"/>
      <c r="Q13" s="47"/>
      <c r="R13" s="50" t="s">
        <v>9</v>
      </c>
      <c r="S13" s="146">
        <f t="shared" ref="S13:T13" si="5">G16</f>
        <v>5266.9444330000006</v>
      </c>
      <c r="T13" s="146">
        <f t="shared" si="5"/>
        <v>3187.5220079999999</v>
      </c>
      <c r="U13" s="147">
        <f t="shared" si="1"/>
        <v>2079.4224250000007</v>
      </c>
      <c r="V13" s="144">
        <f t="shared" si="2"/>
        <v>0.60519377953346254</v>
      </c>
      <c r="W13" s="148"/>
      <c r="X13" s="40"/>
    </row>
    <row r="14" spans="2:24" ht="12" customHeight="1">
      <c r="B14" s="111"/>
      <c r="D14" s="140"/>
      <c r="E14" s="55" t="s">
        <v>7</v>
      </c>
      <c r="F14" s="56"/>
      <c r="G14" s="102">
        <f>+'2. La Libertad'!G18</f>
        <v>3106.714829</v>
      </c>
      <c r="H14" s="102">
        <f>+'2. La Libertad'!H18</f>
        <v>1624.7268039999999</v>
      </c>
      <c r="I14" s="138">
        <f t="shared" ref="I14:I18" si="6">+H14/G14</f>
        <v>0.52297262331057681</v>
      </c>
      <c r="J14" s="102">
        <f>+'2. La Libertad'!J18</f>
        <v>3157.8703509999996</v>
      </c>
      <c r="K14" s="102">
        <f>+'2. La Libertad'!K18</f>
        <v>2096.2783810000001</v>
      </c>
      <c r="L14" s="138">
        <f t="shared" ref="L14:L18" si="7">+K14/J14</f>
        <v>0.66382661350747785</v>
      </c>
      <c r="N14" s="141">
        <f t="shared" si="4"/>
        <v>21.749633100485781</v>
      </c>
      <c r="O14" s="114"/>
      <c r="Q14" s="47"/>
      <c r="R14" s="50" t="s">
        <v>10</v>
      </c>
      <c r="S14" s="146">
        <f t="shared" ref="S14:T14" si="8">G17</f>
        <v>781.943307</v>
      </c>
      <c r="T14" s="146">
        <f t="shared" si="8"/>
        <v>506.67079999999999</v>
      </c>
      <c r="U14" s="147">
        <f t="shared" si="1"/>
        <v>275.27250700000002</v>
      </c>
      <c r="V14" s="144">
        <f t="shared" si="2"/>
        <v>0.6479635997447063</v>
      </c>
      <c r="W14" s="148"/>
      <c r="X14" s="40"/>
    </row>
    <row r="15" spans="2:24" ht="12" customHeight="1">
      <c r="B15" s="111"/>
      <c r="D15" s="140"/>
      <c r="E15" s="55" t="s">
        <v>8</v>
      </c>
      <c r="F15" s="56"/>
      <c r="G15" s="102">
        <f>+'3. Lambayeque'!G18</f>
        <v>1896.0505929999999</v>
      </c>
      <c r="H15" s="102">
        <f>+'3. Lambayeque'!H18</f>
        <v>1124.668725</v>
      </c>
      <c r="I15" s="138">
        <f t="shared" si="6"/>
        <v>0.59316387925097946</v>
      </c>
      <c r="J15" s="102">
        <f>+'3. Lambayeque'!J18</f>
        <v>1871.3664910000002</v>
      </c>
      <c r="K15" s="102">
        <f>+'3. Lambayeque'!K18</f>
        <v>1359.224575</v>
      </c>
      <c r="L15" s="138">
        <f t="shared" si="7"/>
        <v>0.72632730228789788</v>
      </c>
      <c r="N15" s="141">
        <f t="shared" si="4"/>
        <v>13.273958830325746</v>
      </c>
      <c r="O15" s="114"/>
      <c r="Q15" s="47"/>
      <c r="R15" s="50"/>
      <c r="S15" s="146"/>
      <c r="T15" s="146"/>
      <c r="U15" s="147"/>
      <c r="V15" s="144"/>
      <c r="W15" s="148"/>
      <c r="X15" s="40"/>
    </row>
    <row r="16" spans="2:24" ht="12" customHeight="1">
      <c r="B16" s="111"/>
      <c r="D16" s="140"/>
      <c r="E16" s="55" t="s">
        <v>9</v>
      </c>
      <c r="F16" s="56"/>
      <c r="G16" s="102">
        <f>+'4. Piura'!G18</f>
        <v>5266.9444330000006</v>
      </c>
      <c r="H16" s="102">
        <f>+'4. Piura'!H18</f>
        <v>3187.5220079999999</v>
      </c>
      <c r="I16" s="138">
        <f t="shared" si="6"/>
        <v>0.60519377953346254</v>
      </c>
      <c r="J16" s="102">
        <f>+'4. Piura'!J18</f>
        <v>4443.1909510000005</v>
      </c>
      <c r="K16" s="102">
        <f>+'4. Piura'!K18</f>
        <v>2956.6494430000002</v>
      </c>
      <c r="L16" s="138">
        <f t="shared" si="7"/>
        <v>0.66543380097912874</v>
      </c>
      <c r="N16" s="141">
        <f t="shared" si="4"/>
        <v>36.873068589713206</v>
      </c>
      <c r="O16" s="114"/>
      <c r="Q16" s="47"/>
      <c r="R16" s="47"/>
      <c r="S16" s="47"/>
      <c r="T16" s="145"/>
      <c r="U16" s="47"/>
      <c r="V16" s="47"/>
      <c r="W16" s="47"/>
      <c r="X16" s="40"/>
    </row>
    <row r="17" spans="2:23" ht="12" customHeight="1">
      <c r="B17" s="111"/>
      <c r="D17" s="140"/>
      <c r="E17" s="55" t="s">
        <v>10</v>
      </c>
      <c r="F17" s="56"/>
      <c r="G17" s="102">
        <f>+'5. Tumbes'!G18</f>
        <v>781.943307</v>
      </c>
      <c r="H17" s="102">
        <f>+'5. Tumbes'!H18</f>
        <v>506.67079999999999</v>
      </c>
      <c r="I17" s="138">
        <f t="shared" si="6"/>
        <v>0.6479635997447063</v>
      </c>
      <c r="J17" s="102">
        <f>+'5. Tumbes'!J18</f>
        <v>714.86568499999998</v>
      </c>
      <c r="K17" s="102">
        <f>+'5. Tumbes'!K18</f>
        <v>444.56475499999999</v>
      </c>
      <c r="L17" s="138">
        <f t="shared" si="7"/>
        <v>0.6218857112997388</v>
      </c>
      <c r="N17" s="141">
        <f t="shared" si="4"/>
        <v>5.4742649289457903</v>
      </c>
      <c r="O17" s="114"/>
      <c r="S17" s="47"/>
      <c r="T17" s="47"/>
      <c r="U17" s="47"/>
      <c r="V17" s="47"/>
      <c r="W17" s="47"/>
    </row>
    <row r="18" spans="2:23" ht="12" customHeight="1">
      <c r="B18" s="111"/>
      <c r="E18" s="57" t="s">
        <v>26</v>
      </c>
      <c r="F18" s="56"/>
      <c r="G18" s="103">
        <f>SUM(G13:G17)</f>
        <v>14283.987295999999</v>
      </c>
      <c r="H18" s="103">
        <f>SUM(H13:H17)</f>
        <v>8064.3056919999999</v>
      </c>
      <c r="I18" s="139">
        <f t="shared" si="6"/>
        <v>0.56456964885836036</v>
      </c>
      <c r="J18" s="103">
        <f>SUM(J13:J17)</f>
        <v>13091.285381000002</v>
      </c>
      <c r="K18" s="103">
        <f>SUM(K13:K17)</f>
        <v>8631.9932690000005</v>
      </c>
      <c r="L18" s="139">
        <f t="shared" si="7"/>
        <v>0.65936942154878231</v>
      </c>
      <c r="N18" s="141">
        <f t="shared" si="4"/>
        <v>100</v>
      </c>
      <c r="O18" s="115">
        <f>(I18-L18)*100</f>
        <v>-9.4799772690421946</v>
      </c>
    </row>
    <row r="19" spans="2:23" ht="12" customHeight="1">
      <c r="B19" s="111"/>
      <c r="E19" s="116" t="s">
        <v>27</v>
      </c>
      <c r="F19" s="41"/>
      <c r="G19" s="41"/>
      <c r="H19" s="41"/>
      <c r="I19" s="41"/>
      <c r="J19" s="41"/>
      <c r="K19" s="41"/>
      <c r="L19" s="41"/>
      <c r="M19" s="113"/>
      <c r="O19" s="112"/>
    </row>
    <row r="20" spans="2:23" ht="12" customHeight="1">
      <c r="B20" s="111"/>
      <c r="E20" s="36" t="s">
        <v>28</v>
      </c>
      <c r="F20" s="117"/>
      <c r="G20" s="117"/>
      <c r="H20" s="117"/>
      <c r="I20" s="117"/>
      <c r="J20" s="117"/>
      <c r="K20" s="117"/>
      <c r="L20" s="117"/>
      <c r="M20" s="113"/>
      <c r="O20" s="112"/>
    </row>
    <row r="21" spans="2:23">
      <c r="B21" s="111"/>
      <c r="O21" s="112"/>
      <c r="Q21" s="116" t="s">
        <v>29</v>
      </c>
      <c r="R21" s="47"/>
    </row>
    <row r="22" spans="2:23">
      <c r="B22" s="111"/>
      <c r="O22" s="112"/>
      <c r="Q22" s="36" t="s">
        <v>28</v>
      </c>
      <c r="R22" s="47"/>
    </row>
    <row r="23" spans="2:23">
      <c r="B23" s="111"/>
      <c r="C23" s="49" t="s">
        <v>30</v>
      </c>
      <c r="D23" s="49"/>
      <c r="E23" s="49"/>
      <c r="F23" s="49"/>
      <c r="G23" s="49"/>
      <c r="H23" s="49"/>
      <c r="I23" s="49"/>
      <c r="J23" s="49"/>
      <c r="K23" s="49"/>
      <c r="L23" s="49"/>
      <c r="O23" s="112"/>
    </row>
    <row r="24" spans="2:23">
      <c r="B24" s="111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25"/>
    </row>
    <row r="25" spans="2:23">
      <c r="B25" s="111"/>
      <c r="C25" s="31"/>
      <c r="D25" s="31"/>
      <c r="E25" s="31"/>
      <c r="L25" s="31"/>
      <c r="M25" s="31"/>
      <c r="N25" s="31"/>
      <c r="O25" s="126"/>
      <c r="P25" s="107"/>
    </row>
    <row r="26" spans="2:23" ht="12" customHeight="1">
      <c r="B26" s="111"/>
      <c r="C26" s="31"/>
      <c r="E26" s="174" t="s">
        <v>31</v>
      </c>
      <c r="F26" s="175"/>
      <c r="G26" s="175"/>
      <c r="H26" s="175"/>
      <c r="I26" s="175"/>
      <c r="J26" s="175"/>
      <c r="K26" s="175"/>
      <c r="L26" s="175"/>
      <c r="M26" s="32"/>
      <c r="N26" s="172" t="s">
        <v>24</v>
      </c>
      <c r="O26" s="173"/>
      <c r="P26" s="124"/>
    </row>
    <row r="27" spans="2:23" ht="12" customHeight="1">
      <c r="B27" s="111"/>
      <c r="C27" s="31"/>
      <c r="E27" s="176" t="s">
        <v>32</v>
      </c>
      <c r="F27" s="176"/>
      <c r="G27" s="176"/>
      <c r="H27" s="176"/>
      <c r="I27" s="176"/>
      <c r="J27" s="176"/>
      <c r="K27" s="176"/>
      <c r="L27" s="176"/>
      <c r="M27" s="33"/>
      <c r="N27" s="172"/>
      <c r="O27" s="173"/>
      <c r="P27" s="124"/>
    </row>
    <row r="28" spans="2:23" ht="12" customHeight="1">
      <c r="B28" s="111"/>
      <c r="E28" s="177" t="s">
        <v>33</v>
      </c>
      <c r="F28" s="177"/>
      <c r="G28" s="177" t="s">
        <v>34</v>
      </c>
      <c r="H28" s="177"/>
      <c r="I28" s="177"/>
      <c r="J28" s="177" t="s">
        <v>35</v>
      </c>
      <c r="K28" s="177"/>
      <c r="L28" s="177"/>
      <c r="M28" s="45"/>
      <c r="N28" s="172"/>
      <c r="O28" s="173"/>
      <c r="P28" s="124"/>
    </row>
    <row r="29" spans="2:23" ht="15">
      <c r="B29" s="111"/>
      <c r="E29" s="177"/>
      <c r="F29" s="177"/>
      <c r="G29" s="105" t="s">
        <v>25</v>
      </c>
      <c r="H29" s="105" t="s">
        <v>36</v>
      </c>
      <c r="I29" s="105" t="s">
        <v>20</v>
      </c>
      <c r="J29" s="105" t="s">
        <v>25</v>
      </c>
      <c r="K29" s="105" t="s">
        <v>36</v>
      </c>
      <c r="L29" s="105" t="s">
        <v>20</v>
      </c>
      <c r="M29" s="58"/>
      <c r="O29" s="127"/>
    </row>
    <row r="30" spans="2:23" ht="11.1" customHeight="1">
      <c r="B30" s="111"/>
      <c r="D30" s="47"/>
      <c r="E30" s="155" t="s">
        <v>37</v>
      </c>
      <c r="F30" s="156"/>
      <c r="G30" s="122">
        <f>+'1. Cajamarca'!G15+'2. La Libertad'!G15+'3. Lambayeque'!G15+'4. Piura'!G15+'5. Tumbes'!G15</f>
        <v>4019.154078</v>
      </c>
      <c r="H30" s="122">
        <f>+'1. Cajamarca'!H15+'2. La Libertad'!H15+'3. Lambayeque'!H15+'4. Piura'!H15+'5. Tumbes'!H15</f>
        <v>3182.0775840000001</v>
      </c>
      <c r="I30" s="97">
        <f>+H30/G30</f>
        <v>0.79172819012289686</v>
      </c>
      <c r="J30" s="122">
        <f>+'1. Cajamarca'!J15+'2. La Libertad'!J15+'3. Lambayeque'!J15+'4. Piura'!J15+'5. Tumbes'!J15</f>
        <v>4044.0325419999999</v>
      </c>
      <c r="K30" s="122">
        <f>+'1. Cajamarca'!K15+'2. La Libertad'!K15+'3. Lambayeque'!K15+'4. Piura'!K15+'5. Tumbes'!K15</f>
        <v>3013.4289200000003</v>
      </c>
      <c r="L30" s="97">
        <f t="shared" ref="L30:L33" si="9">+K30/J30</f>
        <v>0.74515446864077195</v>
      </c>
      <c r="N30" s="84">
        <f>+G30/$G$33</f>
        <v>0.28137480065706161</v>
      </c>
      <c r="O30" s="128">
        <f>(I30-L30)*100</f>
        <v>4.6573721482124908</v>
      </c>
    </row>
    <row r="31" spans="2:23" ht="11.1" customHeight="1">
      <c r="B31" s="111"/>
      <c r="C31" s="50"/>
      <c r="D31" s="47"/>
      <c r="E31" s="155" t="s">
        <v>38</v>
      </c>
      <c r="F31" s="156"/>
      <c r="G31" s="122">
        <f>+'1. Cajamarca'!G16+'2. La Libertad'!G16+'3. Lambayeque'!G16+'4. Piura'!G16+'5. Tumbes'!G16</f>
        <v>3144.3710610000003</v>
      </c>
      <c r="H31" s="122">
        <f>+'1. Cajamarca'!H16+'2. La Libertad'!H16+'3. Lambayeque'!H16+'4. Piura'!H16+'5. Tumbes'!H16</f>
        <v>1318.16338</v>
      </c>
      <c r="I31" s="97">
        <f t="shared" ref="I31:I33" si="10">+H31/G31</f>
        <v>0.4192136851624586</v>
      </c>
      <c r="J31" s="122">
        <f>+'1. Cajamarca'!J16+'2. La Libertad'!J16+'3. Lambayeque'!J16+'4. Piura'!J16+'5. Tumbes'!J16</f>
        <v>2318.5896600000001</v>
      </c>
      <c r="K31" s="122">
        <f>+'1. Cajamarca'!K16+'2. La Libertad'!K16+'3. Lambayeque'!K16+'4. Piura'!K16+'5. Tumbes'!K16</f>
        <v>1431.93649</v>
      </c>
      <c r="L31" s="97">
        <f t="shared" si="9"/>
        <v>0.61758944012542516</v>
      </c>
      <c r="N31" s="84">
        <f>+G31/$G$33</f>
        <v>0.22013258593981883</v>
      </c>
      <c r="O31" s="128">
        <f>(I31-L31)*100</f>
        <v>-19.837575496296655</v>
      </c>
    </row>
    <row r="32" spans="2:23" ht="11.1" customHeight="1">
      <c r="B32" s="111"/>
      <c r="D32" s="47"/>
      <c r="E32" s="155" t="s">
        <v>39</v>
      </c>
      <c r="F32" s="156"/>
      <c r="G32" s="122">
        <f>+'1. Cajamarca'!G17+'2. La Libertad'!G17+'3. Lambayeque'!G17+'4. Piura'!G17+'5. Tumbes'!G17</f>
        <v>7120.4621569999999</v>
      </c>
      <c r="H32" s="122">
        <f>+'1. Cajamarca'!H17+'2. La Libertad'!H17+'3. Lambayeque'!H17+'4. Piura'!H17+'5. Tumbes'!H17</f>
        <v>3564.0647279999998</v>
      </c>
      <c r="I32" s="97">
        <f t="shared" si="10"/>
        <v>0.50053839897122843</v>
      </c>
      <c r="J32" s="122">
        <f>+'1. Cajamarca'!J17+'2. La Libertad'!J17+'3. Lambayeque'!J17+'4. Piura'!J17+'5. Tumbes'!J17</f>
        <v>6728.6631790000001</v>
      </c>
      <c r="K32" s="122">
        <f>+'1. Cajamarca'!K17+'2. La Libertad'!K17+'3. Lambayeque'!K17+'4. Piura'!K17+'5. Tumbes'!K17</f>
        <v>4186.6278590000002</v>
      </c>
      <c r="L32" s="97">
        <f t="shared" si="9"/>
        <v>0.62220797023491492</v>
      </c>
      <c r="N32" s="84">
        <f>+G32/$G$33</f>
        <v>0.49849261340311962</v>
      </c>
      <c r="O32" s="128">
        <f>(I32-L32)*100</f>
        <v>-12.166957126368649</v>
      </c>
    </row>
    <row r="33" spans="2:15" ht="15">
      <c r="B33" s="111"/>
      <c r="D33" s="47"/>
      <c r="E33" s="157" t="s">
        <v>40</v>
      </c>
      <c r="F33" s="158"/>
      <c r="G33" s="123">
        <f>SUM(G30:G32)</f>
        <v>14283.987295999999</v>
      </c>
      <c r="H33" s="123">
        <f>SUM(H30:H32)</f>
        <v>8064.3056919999999</v>
      </c>
      <c r="I33" s="97">
        <f t="shared" si="10"/>
        <v>0.56456964885836036</v>
      </c>
      <c r="J33" s="123">
        <f>SUM(J30:J32)</f>
        <v>13091.285381000002</v>
      </c>
      <c r="K33" s="123">
        <f>SUM(K30:K32)</f>
        <v>8631.9932690000005</v>
      </c>
      <c r="L33" s="97">
        <f t="shared" si="9"/>
        <v>0.65936942154878231</v>
      </c>
      <c r="M33" s="85"/>
      <c r="O33" s="128">
        <f>(I33-L33)*100</f>
        <v>-9.4799772690421946</v>
      </c>
    </row>
    <row r="34" spans="2:15" ht="15">
      <c r="B34" s="111"/>
      <c r="E34" s="116" t="s">
        <v>27</v>
      </c>
      <c r="F34" s="34"/>
      <c r="G34" s="34"/>
      <c r="H34" s="34"/>
      <c r="I34" s="34"/>
      <c r="J34" s="34"/>
      <c r="K34" s="34"/>
      <c r="L34" s="34"/>
      <c r="M34" s="46"/>
      <c r="N34" s="35"/>
      <c r="O34" s="127"/>
    </row>
    <row r="35" spans="2:15" ht="15">
      <c r="B35" s="111"/>
      <c r="E35" s="36" t="s">
        <v>28</v>
      </c>
      <c r="F35" s="37"/>
      <c r="G35" s="37"/>
      <c r="H35" s="38"/>
      <c r="I35" s="37"/>
      <c r="J35" s="37"/>
      <c r="K35" s="37"/>
      <c r="L35" s="37"/>
      <c r="M35" s="39"/>
      <c r="N35" s="35"/>
      <c r="O35" s="127"/>
    </row>
    <row r="36" spans="2:15" ht="15">
      <c r="B36" s="111"/>
      <c r="E36" s="36"/>
      <c r="F36" s="37"/>
      <c r="G36" s="37"/>
      <c r="H36" s="38"/>
      <c r="I36" s="37"/>
      <c r="J36" s="37"/>
      <c r="K36" s="37"/>
      <c r="L36" s="37"/>
      <c r="M36" s="39"/>
      <c r="N36" s="35"/>
      <c r="O36" s="127"/>
    </row>
    <row r="37" spans="2:15" ht="15">
      <c r="B37" s="111"/>
      <c r="E37" s="36"/>
      <c r="F37" s="37"/>
      <c r="G37" s="37"/>
      <c r="H37" s="38"/>
      <c r="I37" s="37"/>
      <c r="J37" s="37"/>
      <c r="K37" s="37"/>
      <c r="L37" s="37"/>
      <c r="M37" s="39"/>
      <c r="N37" s="35"/>
      <c r="O37" s="127"/>
    </row>
    <row r="38" spans="2:15" ht="15">
      <c r="B38" s="111"/>
      <c r="C38" s="49" t="s">
        <v>41</v>
      </c>
      <c r="E38" s="36"/>
      <c r="F38" s="37"/>
      <c r="G38" s="37"/>
      <c r="H38" s="38"/>
      <c r="I38" s="37"/>
      <c r="J38" s="37"/>
      <c r="K38" s="37"/>
      <c r="L38" s="37"/>
      <c r="M38" s="39"/>
      <c r="N38" s="35"/>
      <c r="O38" s="127"/>
    </row>
    <row r="39" spans="2:15" ht="15">
      <c r="B39" s="111"/>
      <c r="C39" s="49"/>
      <c r="E39" s="36"/>
      <c r="F39" s="37"/>
      <c r="G39" s="37"/>
      <c r="H39" s="38"/>
      <c r="I39" s="37"/>
      <c r="J39" s="37"/>
      <c r="K39" s="37"/>
      <c r="L39" s="37"/>
      <c r="M39" s="39"/>
      <c r="N39" s="35"/>
      <c r="O39" s="127"/>
    </row>
    <row r="40" spans="2:15" ht="15">
      <c r="B40" s="111"/>
      <c r="C40" s="49" t="s">
        <v>37</v>
      </c>
      <c r="E40" s="36"/>
      <c r="F40" s="37"/>
      <c r="G40" s="37"/>
      <c r="H40" s="38"/>
      <c r="I40" s="37"/>
      <c r="J40" s="37"/>
      <c r="K40" s="37"/>
      <c r="L40" s="37"/>
      <c r="M40" s="39"/>
      <c r="N40" s="35"/>
      <c r="O40" s="127"/>
    </row>
    <row r="41" spans="2:15" ht="15">
      <c r="B41" s="111"/>
      <c r="E41" s="36"/>
      <c r="F41" s="37"/>
      <c r="G41" s="37"/>
      <c r="H41" s="38"/>
      <c r="I41" s="37"/>
      <c r="J41" s="37"/>
      <c r="K41" s="37"/>
      <c r="L41" s="37"/>
      <c r="M41" s="39"/>
      <c r="N41" s="35"/>
      <c r="O41" s="127"/>
    </row>
    <row r="42" spans="2:15" ht="15">
      <c r="B42" s="111"/>
      <c r="C42" s="129" t="s">
        <v>42</v>
      </c>
      <c r="D42" s="94" t="s">
        <v>43</v>
      </c>
      <c r="E42" s="95" t="s">
        <v>44</v>
      </c>
      <c r="F42" s="94" t="s">
        <v>45</v>
      </c>
      <c r="G42" s="96" t="s">
        <v>46</v>
      </c>
      <c r="H42" s="96" t="s">
        <v>47</v>
      </c>
      <c r="I42" s="94" t="s">
        <v>45</v>
      </c>
      <c r="J42" s="37"/>
      <c r="K42" s="37"/>
      <c r="L42" s="37"/>
      <c r="M42" s="39"/>
      <c r="N42" s="35"/>
      <c r="O42" s="127"/>
    </row>
    <row r="43" spans="2:15" ht="15">
      <c r="B43" s="111"/>
      <c r="C43" s="90" t="s">
        <v>48</v>
      </c>
      <c r="D43" s="91">
        <v>1274.755905</v>
      </c>
      <c r="E43" s="88">
        <v>1057.2117470000001</v>
      </c>
      <c r="F43" s="92">
        <f>+E43/D43</f>
        <v>0.82934445947908753</v>
      </c>
      <c r="G43" s="89">
        <v>801.03096200000005</v>
      </c>
      <c r="H43" s="89">
        <v>528.02938600000004</v>
      </c>
      <c r="I43" s="92">
        <f t="shared" ref="I43:I54" si="11">+H43/G43</f>
        <v>0.65918723626066278</v>
      </c>
      <c r="J43" s="37"/>
      <c r="K43" s="37"/>
      <c r="L43" s="37"/>
      <c r="M43" s="39"/>
      <c r="N43" s="35"/>
      <c r="O43" s="127"/>
    </row>
    <row r="44" spans="2:15" ht="15">
      <c r="B44" s="111"/>
      <c r="C44" s="90" t="s">
        <v>49</v>
      </c>
      <c r="D44" s="91">
        <v>805.92816300000004</v>
      </c>
      <c r="E44" s="88">
        <v>749.05040799999995</v>
      </c>
      <c r="F44" s="92">
        <f t="shared" ref="F44:F54" si="12">+E44/D44</f>
        <v>0.92942577563206452</v>
      </c>
      <c r="G44" s="89">
        <v>488.29107699999997</v>
      </c>
      <c r="H44" s="89">
        <v>377.981404</v>
      </c>
      <c r="I44" s="92">
        <f t="shared" si="11"/>
        <v>0.7740903362852154</v>
      </c>
      <c r="J44" s="37"/>
      <c r="K44" s="37"/>
      <c r="L44" s="37"/>
      <c r="M44" s="39"/>
      <c r="N44" s="35"/>
      <c r="O44" s="127"/>
    </row>
    <row r="45" spans="2:15" ht="15">
      <c r="B45" s="111"/>
      <c r="C45" s="90" t="s">
        <v>50</v>
      </c>
      <c r="D45" s="91">
        <v>605.82297400000004</v>
      </c>
      <c r="E45" s="88">
        <v>392.86842200000001</v>
      </c>
      <c r="F45" s="92">
        <f t="shared" si="12"/>
        <v>0.64848716351255442</v>
      </c>
      <c r="G45" s="89">
        <v>1319.525288</v>
      </c>
      <c r="H45" s="89">
        <v>1046.8168250000001</v>
      </c>
      <c r="I45" s="92">
        <f t="shared" si="11"/>
        <v>0.79332835415883296</v>
      </c>
      <c r="J45" s="37"/>
      <c r="K45" s="37"/>
      <c r="L45" s="37"/>
      <c r="M45" s="39"/>
      <c r="N45" s="35"/>
      <c r="O45" s="127"/>
    </row>
    <row r="46" spans="2:15" ht="15">
      <c r="B46" s="111"/>
      <c r="C46" s="90" t="s">
        <v>51</v>
      </c>
      <c r="D46" s="91">
        <v>395.81884500000001</v>
      </c>
      <c r="E46" s="88">
        <v>268.07705600000003</v>
      </c>
      <c r="F46" s="92">
        <f t="shared" si="12"/>
        <v>0.67727208895271274</v>
      </c>
      <c r="G46" s="89">
        <v>472.60368299999999</v>
      </c>
      <c r="H46" s="89">
        <v>282.53411399999999</v>
      </c>
      <c r="I46" s="92">
        <f t="shared" si="11"/>
        <v>0.5978246132288394</v>
      </c>
      <c r="J46" s="37"/>
      <c r="K46" s="37"/>
      <c r="L46" s="37"/>
      <c r="M46" s="39"/>
      <c r="N46" s="35"/>
      <c r="O46" s="127"/>
    </row>
    <row r="47" spans="2:15" ht="15">
      <c r="B47" s="111"/>
      <c r="C47" s="90" t="s">
        <v>52</v>
      </c>
      <c r="D47" s="91">
        <v>341.27471300000002</v>
      </c>
      <c r="E47" s="88">
        <v>324.43032599999998</v>
      </c>
      <c r="F47" s="92">
        <f t="shared" si="12"/>
        <v>0.95064273338060057</v>
      </c>
      <c r="G47" s="89">
        <v>469.71516700000001</v>
      </c>
      <c r="H47" s="89">
        <v>374.18591400000003</v>
      </c>
      <c r="I47" s="92">
        <f t="shared" si="11"/>
        <v>0.79662301813643588</v>
      </c>
      <c r="J47" s="37"/>
      <c r="K47" s="37"/>
      <c r="L47" s="37"/>
      <c r="M47" s="39"/>
      <c r="N47" s="35"/>
      <c r="O47" s="127"/>
    </row>
    <row r="48" spans="2:15" ht="15">
      <c r="B48" s="111"/>
      <c r="C48" s="90" t="s">
        <v>53</v>
      </c>
      <c r="D48" s="91">
        <v>285.13688100000002</v>
      </c>
      <c r="E48" s="88">
        <v>190.37651099999999</v>
      </c>
      <c r="F48" s="92">
        <f t="shared" si="12"/>
        <v>0.66766708793451379</v>
      </c>
      <c r="G48" s="89">
        <v>190.963021</v>
      </c>
      <c r="H48" s="89">
        <v>170.494574</v>
      </c>
      <c r="I48" s="92">
        <f t="shared" si="11"/>
        <v>0.89281460414265235</v>
      </c>
      <c r="J48" s="37"/>
      <c r="K48" s="37"/>
      <c r="L48" s="37"/>
      <c r="M48" s="39"/>
      <c r="N48" s="35"/>
      <c r="O48" s="127"/>
    </row>
    <row r="49" spans="2:15" ht="15">
      <c r="B49" s="111"/>
      <c r="C49" s="90" t="s">
        <v>54</v>
      </c>
      <c r="D49" s="91">
        <v>78.195678000000001</v>
      </c>
      <c r="E49" s="88">
        <v>64.480842999999993</v>
      </c>
      <c r="F49" s="92">
        <f t="shared" si="12"/>
        <v>0.82460878464408216</v>
      </c>
      <c r="G49" s="89">
        <v>86.227363999999994</v>
      </c>
      <c r="H49" s="89">
        <v>76.067873000000006</v>
      </c>
      <c r="I49" s="92">
        <f t="shared" si="11"/>
        <v>0.8821778780109758</v>
      </c>
      <c r="J49" s="37"/>
      <c r="K49" s="37"/>
      <c r="L49" s="37"/>
      <c r="M49" s="39"/>
      <c r="N49" s="35"/>
      <c r="O49" s="127"/>
    </row>
    <row r="50" spans="2:15" ht="15">
      <c r="B50" s="111"/>
      <c r="C50" s="90" t="s">
        <v>55</v>
      </c>
      <c r="D50" s="91">
        <v>77.898131000000006</v>
      </c>
      <c r="E50" s="88">
        <v>60.245624999999997</v>
      </c>
      <c r="F50" s="92">
        <f t="shared" si="12"/>
        <v>0.77338986477095317</v>
      </c>
      <c r="G50" s="89">
        <v>27.488562000000002</v>
      </c>
      <c r="H50" s="89">
        <v>22.108319000000002</v>
      </c>
      <c r="I50" s="92">
        <f t="shared" si="11"/>
        <v>0.80427339196572012</v>
      </c>
      <c r="J50" s="37"/>
      <c r="K50" s="37"/>
      <c r="L50" s="37"/>
      <c r="M50" s="39"/>
      <c r="N50" s="35"/>
      <c r="O50" s="127"/>
    </row>
    <row r="51" spans="2:15" ht="15">
      <c r="B51" s="111"/>
      <c r="C51" s="90" t="s">
        <v>56</v>
      </c>
      <c r="D51" s="91">
        <v>42.540458999999998</v>
      </c>
      <c r="E51" s="88">
        <v>7.9097220000000004</v>
      </c>
      <c r="F51" s="92">
        <f t="shared" si="12"/>
        <v>0.18593410099312752</v>
      </c>
      <c r="G51" s="89">
        <v>32.912728000000001</v>
      </c>
      <c r="H51" s="89">
        <v>25.634322000000001</v>
      </c>
      <c r="I51" s="92">
        <f t="shared" si="11"/>
        <v>0.7788574073835508</v>
      </c>
      <c r="J51" s="37"/>
      <c r="K51" s="37"/>
      <c r="L51" s="37"/>
      <c r="M51" s="39"/>
      <c r="N51" s="35"/>
      <c r="O51" s="127"/>
    </row>
    <row r="52" spans="2:15" ht="15">
      <c r="B52" s="111"/>
      <c r="C52" s="90" t="s">
        <v>57</v>
      </c>
      <c r="D52" s="91">
        <v>23.943092</v>
      </c>
      <c r="E52" s="88">
        <v>16.496825000000001</v>
      </c>
      <c r="F52" s="92">
        <f t="shared" si="12"/>
        <v>0.68900144559441201</v>
      </c>
      <c r="G52" s="89">
        <v>38.477584</v>
      </c>
      <c r="H52" s="89">
        <v>33.24494</v>
      </c>
      <c r="I52" s="92">
        <f t="shared" si="11"/>
        <v>0.86400798969082881</v>
      </c>
      <c r="J52" s="37"/>
      <c r="K52" s="37"/>
      <c r="L52" s="37"/>
      <c r="M52" s="39"/>
      <c r="N52" s="35"/>
      <c r="O52" s="127"/>
    </row>
    <row r="53" spans="2:15" ht="15">
      <c r="B53" s="111"/>
      <c r="C53" s="90" t="s">
        <v>58</v>
      </c>
      <c r="D53" s="91">
        <v>87.839237000000594</v>
      </c>
      <c r="E53" s="91">
        <v>50.930099000000155</v>
      </c>
      <c r="F53" s="92">
        <f t="shared" si="12"/>
        <v>0.57981035286087257</v>
      </c>
      <c r="G53" s="91">
        <v>116.79710599999999</v>
      </c>
      <c r="H53" s="91">
        <v>76.331248999999843</v>
      </c>
      <c r="I53" s="92">
        <f t="shared" si="11"/>
        <v>0.65353716041560017</v>
      </c>
      <c r="J53" s="37"/>
      <c r="K53" s="37"/>
      <c r="L53" s="37"/>
      <c r="M53" s="39"/>
      <c r="N53" s="35"/>
      <c r="O53" s="127"/>
    </row>
    <row r="54" spans="2:15" ht="15">
      <c r="B54" s="111"/>
      <c r="C54" s="130" t="s">
        <v>59</v>
      </c>
      <c r="D54" s="131">
        <f>SUM(D43:D53)</f>
        <v>4019.154078</v>
      </c>
      <c r="E54" s="131">
        <f>SUM(E43:E53)</f>
        <v>3182.0775840000001</v>
      </c>
      <c r="F54" s="132">
        <f t="shared" si="12"/>
        <v>0.79172819012289686</v>
      </c>
      <c r="G54" s="131">
        <f>SUM(G43:G53)</f>
        <v>4044.0325419999999</v>
      </c>
      <c r="H54" s="131">
        <f>SUM(H43:H53)</f>
        <v>3013.4289199999998</v>
      </c>
      <c r="I54" s="132">
        <f t="shared" si="11"/>
        <v>0.74515446864077184</v>
      </c>
      <c r="J54" s="37"/>
      <c r="K54" s="37"/>
      <c r="L54" s="37"/>
      <c r="M54" s="39"/>
      <c r="N54" s="35"/>
      <c r="O54" s="127"/>
    </row>
    <row r="55" spans="2:15" ht="15">
      <c r="B55" s="111"/>
      <c r="E55" s="36"/>
      <c r="G55" s="37"/>
      <c r="H55" s="37"/>
      <c r="I55" s="37"/>
      <c r="J55" s="37"/>
      <c r="K55" s="37"/>
      <c r="L55" s="37"/>
      <c r="M55" s="39"/>
      <c r="N55" s="35"/>
      <c r="O55" s="127"/>
    </row>
    <row r="56" spans="2:15" ht="15">
      <c r="B56" s="111"/>
      <c r="C56" s="49" t="s">
        <v>38</v>
      </c>
      <c r="E56" s="36"/>
      <c r="G56" s="37"/>
      <c r="H56" s="37"/>
      <c r="I56" s="37"/>
      <c r="J56" s="37"/>
      <c r="K56" s="37"/>
      <c r="L56" s="37"/>
      <c r="M56" s="39"/>
      <c r="N56" s="35"/>
      <c r="O56" s="127"/>
    </row>
    <row r="57" spans="2:15" ht="15">
      <c r="B57" s="111"/>
      <c r="E57" s="36"/>
      <c r="G57" s="37"/>
      <c r="H57" s="37"/>
      <c r="I57" s="37"/>
      <c r="J57" s="37"/>
      <c r="K57" s="37"/>
      <c r="L57" s="37"/>
      <c r="M57" s="39"/>
      <c r="N57" s="35"/>
      <c r="O57" s="127"/>
    </row>
    <row r="58" spans="2:15" ht="15">
      <c r="B58" s="111"/>
      <c r="C58" s="94" t="s">
        <v>42</v>
      </c>
      <c r="D58" s="94" t="s">
        <v>43</v>
      </c>
      <c r="E58" s="95" t="s">
        <v>44</v>
      </c>
      <c r="F58" s="94" t="s">
        <v>45</v>
      </c>
      <c r="G58" s="96" t="s">
        <v>46</v>
      </c>
      <c r="H58" s="96" t="s">
        <v>47</v>
      </c>
      <c r="I58" s="94" t="s">
        <v>45</v>
      </c>
      <c r="J58" s="37"/>
      <c r="K58" s="37"/>
      <c r="L58" s="37"/>
      <c r="M58" s="39"/>
      <c r="N58" s="35"/>
      <c r="O58" s="127"/>
    </row>
    <row r="59" spans="2:15" ht="15">
      <c r="B59" s="111"/>
      <c r="C59" s="90" t="s">
        <v>50</v>
      </c>
      <c r="D59" s="91">
        <v>676.04790300000002</v>
      </c>
      <c r="E59" s="88">
        <v>254.80178799999999</v>
      </c>
      <c r="F59" s="92">
        <f t="shared" ref="F59:F70" si="13">+E59/D59</f>
        <v>0.3768990139149947</v>
      </c>
      <c r="G59" s="89">
        <v>675.94757400000003</v>
      </c>
      <c r="H59" s="89">
        <v>333.88441999999998</v>
      </c>
      <c r="I59" s="92">
        <f t="shared" ref="I59:I70" si="14">+H59/G59</f>
        <v>0.49395017134864361</v>
      </c>
      <c r="J59" s="37"/>
      <c r="K59" s="37"/>
      <c r="L59" s="37"/>
      <c r="M59" s="39"/>
      <c r="N59" s="35"/>
      <c r="O59" s="127"/>
    </row>
    <row r="60" spans="2:15" ht="15">
      <c r="B60" s="111"/>
      <c r="C60" s="90" t="s">
        <v>51</v>
      </c>
      <c r="D60" s="91">
        <v>660.93739400000004</v>
      </c>
      <c r="E60" s="88">
        <v>402.47432500000002</v>
      </c>
      <c r="F60" s="92">
        <f t="shared" si="13"/>
        <v>0.60894470286243174</v>
      </c>
      <c r="G60" s="89">
        <v>456.13383499999998</v>
      </c>
      <c r="H60" s="89">
        <v>377.39537799999999</v>
      </c>
      <c r="I60" s="92">
        <f t="shared" si="14"/>
        <v>0.8273786091750901</v>
      </c>
      <c r="J60" s="37"/>
      <c r="K60" s="37"/>
      <c r="L60" s="37"/>
      <c r="M60" s="39"/>
      <c r="N60" s="35"/>
      <c r="O60" s="127"/>
    </row>
    <row r="61" spans="2:15" ht="15">
      <c r="B61" s="111"/>
      <c r="C61" s="90" t="s">
        <v>49</v>
      </c>
      <c r="D61" s="91">
        <v>633.13126399999999</v>
      </c>
      <c r="E61" s="88">
        <v>205.40074200000001</v>
      </c>
      <c r="F61" s="92">
        <f t="shared" si="13"/>
        <v>0.32442046962318388</v>
      </c>
      <c r="G61" s="89">
        <v>453.04964100000001</v>
      </c>
      <c r="H61" s="89">
        <v>213.458664</v>
      </c>
      <c r="I61" s="92">
        <f t="shared" si="14"/>
        <v>0.47115954783418534</v>
      </c>
      <c r="J61" s="37"/>
      <c r="K61" s="37"/>
      <c r="L61" s="37"/>
      <c r="M61" s="39"/>
      <c r="N61" s="35"/>
      <c r="O61" s="127"/>
    </row>
    <row r="62" spans="2:15" ht="15">
      <c r="B62" s="111"/>
      <c r="C62" s="90" t="s">
        <v>48</v>
      </c>
      <c r="D62" s="91">
        <v>619.27432099999999</v>
      </c>
      <c r="E62" s="88">
        <v>247.38553099999999</v>
      </c>
      <c r="F62" s="92">
        <f t="shared" si="13"/>
        <v>0.399476488223383</v>
      </c>
      <c r="G62" s="89">
        <v>348.86592899999999</v>
      </c>
      <c r="H62" s="89">
        <v>229.10074499999999</v>
      </c>
      <c r="I62" s="92">
        <f t="shared" si="14"/>
        <v>0.65670140290483914</v>
      </c>
      <c r="J62" s="37"/>
      <c r="K62" s="37"/>
      <c r="L62" s="37"/>
      <c r="M62" s="39"/>
      <c r="N62" s="35"/>
      <c r="O62" s="127"/>
    </row>
    <row r="63" spans="2:15" ht="15">
      <c r="B63" s="111"/>
      <c r="C63" s="90" t="s">
        <v>52</v>
      </c>
      <c r="D63" s="91">
        <v>150.55991299999999</v>
      </c>
      <c r="E63" s="88">
        <v>38.643759000000003</v>
      </c>
      <c r="F63" s="92">
        <f t="shared" si="13"/>
        <v>0.25666698545448818</v>
      </c>
      <c r="G63" s="89">
        <v>131.58262999999999</v>
      </c>
      <c r="H63" s="89">
        <v>97.587390999999997</v>
      </c>
      <c r="I63" s="92">
        <f t="shared" si="14"/>
        <v>0.74164341448411542</v>
      </c>
      <c r="J63" s="37"/>
      <c r="K63" s="37"/>
      <c r="L63" s="37"/>
      <c r="M63" s="39"/>
      <c r="N63" s="35"/>
      <c r="O63" s="127"/>
    </row>
    <row r="64" spans="2:15" ht="15">
      <c r="B64" s="111"/>
      <c r="C64" s="90" t="s">
        <v>53</v>
      </c>
      <c r="D64" s="91">
        <v>136.690561</v>
      </c>
      <c r="E64" s="88">
        <v>57.093283999999997</v>
      </c>
      <c r="F64" s="92">
        <f t="shared" si="13"/>
        <v>0.41768271036651899</v>
      </c>
      <c r="G64" s="89">
        <v>87.666621000000006</v>
      </c>
      <c r="H64" s="89">
        <v>54.692515999999998</v>
      </c>
      <c r="I64" s="92">
        <f t="shared" si="14"/>
        <v>0.62386932878364265</v>
      </c>
      <c r="J64" s="37"/>
      <c r="K64" s="37"/>
      <c r="L64" s="37"/>
      <c r="M64" s="39"/>
      <c r="N64" s="35"/>
      <c r="O64" s="127"/>
    </row>
    <row r="65" spans="2:15" ht="15">
      <c r="B65" s="111"/>
      <c r="C65" s="90" t="s">
        <v>56</v>
      </c>
      <c r="D65" s="91">
        <v>134.65149600000001</v>
      </c>
      <c r="E65" s="88">
        <v>66.140906000000001</v>
      </c>
      <c r="F65" s="92">
        <f t="shared" si="13"/>
        <v>0.49120067704260778</v>
      </c>
      <c r="G65" s="89">
        <v>83.919421999999997</v>
      </c>
      <c r="H65" s="89">
        <v>70.697928000000005</v>
      </c>
      <c r="I65" s="92">
        <f t="shared" si="14"/>
        <v>0.84245013031667459</v>
      </c>
      <c r="J65" s="37"/>
      <c r="K65" s="37"/>
      <c r="L65" s="37"/>
      <c r="M65" s="39"/>
      <c r="N65" s="35"/>
      <c r="O65" s="127"/>
    </row>
    <row r="66" spans="2:15" ht="15">
      <c r="B66" s="111"/>
      <c r="C66" s="90" t="s">
        <v>54</v>
      </c>
      <c r="D66" s="91">
        <v>37.308472999999999</v>
      </c>
      <c r="E66" s="88">
        <v>8.5342640000000003</v>
      </c>
      <c r="F66" s="92">
        <f t="shared" si="13"/>
        <v>0.22874868129821344</v>
      </c>
      <c r="G66" s="89">
        <v>10.314107999999999</v>
      </c>
      <c r="H66" s="89">
        <v>8.8450579999999999</v>
      </c>
      <c r="I66" s="92">
        <f t="shared" si="14"/>
        <v>0.85756887556345163</v>
      </c>
      <c r="J66" s="37"/>
      <c r="K66" s="37"/>
      <c r="L66" s="37"/>
      <c r="M66" s="39"/>
      <c r="N66" s="35"/>
      <c r="O66" s="127"/>
    </row>
    <row r="67" spans="2:15" ht="15">
      <c r="B67" s="111"/>
      <c r="C67" s="90" t="s">
        <v>60</v>
      </c>
      <c r="D67" s="91">
        <v>30.016690000000001</v>
      </c>
      <c r="E67" s="88">
        <v>10.811443000000001</v>
      </c>
      <c r="F67" s="92">
        <f t="shared" si="13"/>
        <v>0.36018105260773259</v>
      </c>
      <c r="G67" s="89">
        <v>44.044463</v>
      </c>
      <c r="H67" s="89">
        <v>29.481521999999998</v>
      </c>
      <c r="I67" s="92">
        <f t="shared" si="14"/>
        <v>0.66935818924617152</v>
      </c>
      <c r="J67" s="37"/>
      <c r="K67" s="37"/>
      <c r="L67" s="37"/>
      <c r="M67" s="39"/>
      <c r="N67" s="35"/>
      <c r="O67" s="127"/>
    </row>
    <row r="68" spans="2:15" ht="15">
      <c r="B68" s="111"/>
      <c r="C68" s="90" t="s">
        <v>61</v>
      </c>
      <c r="D68" s="91">
        <v>25.485185000000001</v>
      </c>
      <c r="E68" s="88">
        <v>7.2907580000000003</v>
      </c>
      <c r="F68" s="92">
        <f t="shared" si="13"/>
        <v>0.28607828430517573</v>
      </c>
      <c r="G68" s="89">
        <v>0.28449600000000003</v>
      </c>
      <c r="H68" s="89">
        <v>0.230715</v>
      </c>
      <c r="I68" s="92">
        <f t="shared" si="14"/>
        <v>0.81096043529610251</v>
      </c>
      <c r="J68" s="37"/>
      <c r="K68" s="37"/>
      <c r="L68" s="37"/>
      <c r="M68" s="39"/>
      <c r="N68" s="35"/>
      <c r="O68" s="127"/>
    </row>
    <row r="69" spans="2:15" ht="15">
      <c r="B69" s="111"/>
      <c r="C69" s="90" t="s">
        <v>58</v>
      </c>
      <c r="D69" s="91">
        <v>40.267860999999812</v>
      </c>
      <c r="E69" s="91">
        <v>19.586579999999685</v>
      </c>
      <c r="F69" s="92">
        <f t="shared" si="13"/>
        <v>0.48640726161242526</v>
      </c>
      <c r="G69" s="91">
        <v>26.780940999999984</v>
      </c>
      <c r="H69" s="91">
        <v>16.562152999999853</v>
      </c>
      <c r="I69" s="92">
        <f t="shared" si="14"/>
        <v>0.61843058464599365</v>
      </c>
      <c r="J69" s="37"/>
      <c r="K69" s="37"/>
      <c r="L69" s="37"/>
      <c r="M69" s="39"/>
      <c r="N69" s="35"/>
      <c r="O69" s="127"/>
    </row>
    <row r="70" spans="2:15" ht="15">
      <c r="B70" s="111"/>
      <c r="C70" s="130" t="s">
        <v>40</v>
      </c>
      <c r="D70" s="131">
        <f>SUM(D59:D69)</f>
        <v>3144.3710609999998</v>
      </c>
      <c r="E70" s="131">
        <f>SUM(E59:E69)</f>
        <v>1318.16338</v>
      </c>
      <c r="F70" s="132">
        <f t="shared" si="13"/>
        <v>0.41921368516245866</v>
      </c>
      <c r="G70" s="131">
        <f>SUM(G59:G69)</f>
        <v>2318.5896600000001</v>
      </c>
      <c r="H70" s="131">
        <f>SUM(H59:H69)</f>
        <v>1431.93649</v>
      </c>
      <c r="I70" s="132">
        <f t="shared" si="14"/>
        <v>0.61758944012542516</v>
      </c>
      <c r="J70" s="37"/>
      <c r="K70" s="37"/>
      <c r="L70" s="37"/>
      <c r="M70" s="39"/>
      <c r="N70" s="35"/>
      <c r="O70" s="127"/>
    </row>
    <row r="71" spans="2:15" ht="15">
      <c r="B71" s="111"/>
      <c r="E71" s="36"/>
      <c r="G71" s="37"/>
      <c r="H71" s="37"/>
      <c r="I71" s="37"/>
      <c r="J71" s="37"/>
      <c r="K71" s="37"/>
      <c r="L71" s="37"/>
      <c r="M71" s="39"/>
      <c r="N71" s="35"/>
      <c r="O71" s="127"/>
    </row>
    <row r="72" spans="2:15" ht="15">
      <c r="B72" s="111"/>
      <c r="C72" s="49" t="s">
        <v>62</v>
      </c>
      <c r="E72" s="36"/>
      <c r="G72" s="37"/>
      <c r="H72" s="37"/>
      <c r="I72" s="37"/>
      <c r="J72" s="37"/>
      <c r="K72" s="37"/>
      <c r="L72" s="37"/>
      <c r="M72" s="39"/>
      <c r="N72" s="35"/>
      <c r="O72" s="127"/>
    </row>
    <row r="73" spans="2:15" ht="15">
      <c r="B73" s="111"/>
      <c r="E73" s="36"/>
      <c r="G73" s="37"/>
      <c r="H73" s="37"/>
      <c r="I73" s="37"/>
      <c r="J73" s="37"/>
      <c r="K73" s="37"/>
      <c r="L73" s="37"/>
      <c r="M73" s="39"/>
      <c r="N73" s="35"/>
      <c r="O73" s="127"/>
    </row>
    <row r="74" spans="2:15" ht="15">
      <c r="B74" s="111"/>
      <c r="C74" s="94" t="s">
        <v>42</v>
      </c>
      <c r="D74" s="94" t="s">
        <v>43</v>
      </c>
      <c r="E74" s="95" t="s">
        <v>44</v>
      </c>
      <c r="F74" s="94" t="s">
        <v>45</v>
      </c>
      <c r="G74" s="96" t="s">
        <v>46</v>
      </c>
      <c r="H74" s="96" t="s">
        <v>47</v>
      </c>
      <c r="I74" s="94" t="s">
        <v>45</v>
      </c>
      <c r="J74" s="37"/>
      <c r="K74" s="37"/>
      <c r="L74" s="37"/>
      <c r="M74" s="39"/>
      <c r="N74" s="35"/>
      <c r="O74" s="127"/>
    </row>
    <row r="75" spans="2:15" ht="15">
      <c r="B75" s="111"/>
      <c r="C75" s="90" t="s">
        <v>50</v>
      </c>
      <c r="D75" s="91">
        <v>2034.882822</v>
      </c>
      <c r="E75" s="88">
        <v>905.26480500000002</v>
      </c>
      <c r="F75" s="92">
        <f t="shared" ref="F75:F86" si="15">+E75/D75</f>
        <v>0.44487318641289314</v>
      </c>
      <c r="G75" s="89">
        <v>1719.685297</v>
      </c>
      <c r="H75" s="89">
        <v>1039.457105</v>
      </c>
      <c r="I75" s="92">
        <f t="shared" ref="I75:I86" si="16">+H75/G75</f>
        <v>0.60444611977164564</v>
      </c>
      <c r="J75" s="37"/>
      <c r="K75" s="37"/>
      <c r="L75" s="37"/>
      <c r="M75" s="39"/>
      <c r="N75" s="35"/>
      <c r="O75" s="127"/>
    </row>
    <row r="76" spans="2:15" ht="15">
      <c r="B76" s="111"/>
      <c r="C76" s="90" t="s">
        <v>48</v>
      </c>
      <c r="D76" s="91">
        <v>1711.178551</v>
      </c>
      <c r="E76" s="88">
        <v>962.33166800000004</v>
      </c>
      <c r="F76" s="92">
        <f t="shared" si="15"/>
        <v>0.56237945913804299</v>
      </c>
      <c r="G76" s="89">
        <v>1948.754265</v>
      </c>
      <c r="H76" s="89">
        <v>1304.955132</v>
      </c>
      <c r="I76" s="92">
        <f t="shared" si="16"/>
        <v>0.66963554894387878</v>
      </c>
      <c r="J76" s="37"/>
      <c r="K76" s="37"/>
      <c r="L76" s="37"/>
      <c r="M76" s="39"/>
      <c r="N76" s="35"/>
      <c r="O76" s="127"/>
    </row>
    <row r="77" spans="2:15" ht="15">
      <c r="B77" s="111"/>
      <c r="C77" s="90" t="s">
        <v>53</v>
      </c>
      <c r="D77" s="91">
        <v>1455.762373</v>
      </c>
      <c r="E77" s="88">
        <v>727.91431899999998</v>
      </c>
      <c r="F77" s="92">
        <f t="shared" si="15"/>
        <v>0.50002275955239295</v>
      </c>
      <c r="G77" s="89">
        <v>1545.3661</v>
      </c>
      <c r="H77" s="89">
        <v>921.03362600000003</v>
      </c>
      <c r="I77" s="92">
        <f t="shared" si="16"/>
        <v>0.59599704303077439</v>
      </c>
      <c r="J77" s="37"/>
      <c r="K77" s="37"/>
      <c r="L77" s="37"/>
      <c r="M77" s="39"/>
      <c r="N77" s="35"/>
      <c r="O77" s="127"/>
    </row>
    <row r="78" spans="2:15" ht="15">
      <c r="B78" s="111"/>
      <c r="C78" s="90" t="s">
        <v>61</v>
      </c>
      <c r="D78" s="91">
        <v>407.04586799999998</v>
      </c>
      <c r="E78" s="88">
        <v>207.43363400000001</v>
      </c>
      <c r="F78" s="92">
        <f t="shared" si="15"/>
        <v>0.50960751676270555</v>
      </c>
      <c r="G78" s="89">
        <v>182.386606</v>
      </c>
      <c r="H78" s="89">
        <v>88.442977999999997</v>
      </c>
      <c r="I78" s="92">
        <f t="shared" si="16"/>
        <v>0.48492035648714249</v>
      </c>
      <c r="J78" s="37"/>
      <c r="K78" s="37"/>
      <c r="L78" s="37"/>
      <c r="M78" s="39"/>
      <c r="N78" s="35"/>
      <c r="O78" s="127"/>
    </row>
    <row r="79" spans="2:15" ht="15">
      <c r="B79" s="111"/>
      <c r="C79" s="90" t="s">
        <v>51</v>
      </c>
      <c r="D79" s="91">
        <v>394.97451699999999</v>
      </c>
      <c r="E79" s="88">
        <v>205.13911400000001</v>
      </c>
      <c r="F79" s="92">
        <f t="shared" si="15"/>
        <v>0.51937303590651651</v>
      </c>
      <c r="G79" s="89">
        <v>279.425027</v>
      </c>
      <c r="H79" s="89">
        <v>154.70362700000001</v>
      </c>
      <c r="I79" s="92">
        <f t="shared" si="16"/>
        <v>0.55364985971711123</v>
      </c>
      <c r="J79" s="37"/>
      <c r="K79" s="37"/>
      <c r="L79" s="37"/>
      <c r="M79" s="39"/>
      <c r="N79" s="35"/>
      <c r="O79" s="127"/>
    </row>
    <row r="80" spans="2:15" ht="15">
      <c r="B80" s="111"/>
      <c r="C80" s="90" t="s">
        <v>60</v>
      </c>
      <c r="D80" s="91">
        <v>303.96453700000001</v>
      </c>
      <c r="E80" s="88">
        <v>138.19231300000001</v>
      </c>
      <c r="F80" s="92">
        <f t="shared" si="15"/>
        <v>0.45463301200823969</v>
      </c>
      <c r="G80" s="89">
        <v>323.76065599999998</v>
      </c>
      <c r="H80" s="89">
        <v>240.674688</v>
      </c>
      <c r="I80" s="92">
        <f t="shared" si="16"/>
        <v>0.74337225212442126</v>
      </c>
      <c r="J80" s="37"/>
      <c r="K80" s="37"/>
      <c r="L80" s="37"/>
      <c r="M80" s="39"/>
      <c r="N80" s="35"/>
      <c r="O80" s="127"/>
    </row>
    <row r="81" spans="2:15" ht="15">
      <c r="B81" s="111"/>
      <c r="C81" s="90" t="s">
        <v>49</v>
      </c>
      <c r="D81" s="91">
        <v>239.92954800000001</v>
      </c>
      <c r="E81" s="88">
        <v>117.176097</v>
      </c>
      <c r="F81" s="92">
        <f t="shared" si="15"/>
        <v>0.48837710059788048</v>
      </c>
      <c r="G81" s="89">
        <v>127.27578</v>
      </c>
      <c r="H81" s="89">
        <v>54.636890000000001</v>
      </c>
      <c r="I81" s="92">
        <f t="shared" si="16"/>
        <v>0.42927955342328289</v>
      </c>
      <c r="J81" s="37"/>
      <c r="K81" s="37"/>
      <c r="L81" s="37"/>
      <c r="M81" s="39"/>
      <c r="N81" s="35"/>
      <c r="O81" s="127"/>
    </row>
    <row r="82" spans="2:15" ht="15">
      <c r="B82" s="111"/>
      <c r="C82" s="90" t="s">
        <v>56</v>
      </c>
      <c r="D82" s="91">
        <v>195.961896</v>
      </c>
      <c r="E82" s="88">
        <v>110.749568</v>
      </c>
      <c r="F82" s="92">
        <f t="shared" si="15"/>
        <v>0.56515868778897704</v>
      </c>
      <c r="G82" s="89">
        <v>212.04501400000001</v>
      </c>
      <c r="H82" s="89">
        <v>117.12013899999999</v>
      </c>
      <c r="I82" s="92">
        <f t="shared" si="16"/>
        <v>0.55233620819775553</v>
      </c>
      <c r="J82" s="37"/>
      <c r="K82" s="37"/>
      <c r="L82" s="37"/>
      <c r="M82" s="39"/>
      <c r="N82" s="35"/>
      <c r="O82" s="127"/>
    </row>
    <row r="83" spans="2:15" ht="15">
      <c r="B83" s="111"/>
      <c r="C83" s="90" t="s">
        <v>63</v>
      </c>
      <c r="D83" s="91">
        <v>88.504078000000007</v>
      </c>
      <c r="E83" s="88">
        <v>37.316960000000002</v>
      </c>
      <c r="F83" s="92">
        <f t="shared" si="15"/>
        <v>0.42164113612934306</v>
      </c>
      <c r="G83" s="89">
        <v>46.179955</v>
      </c>
      <c r="H83" s="89">
        <v>23.964625000000002</v>
      </c>
      <c r="I83" s="92">
        <f t="shared" si="16"/>
        <v>0.51893998164355082</v>
      </c>
      <c r="J83" s="37"/>
      <c r="K83" s="37"/>
      <c r="L83" s="37"/>
      <c r="M83" s="39"/>
      <c r="N83" s="35"/>
      <c r="O83" s="127"/>
    </row>
    <row r="84" spans="2:15" ht="15">
      <c r="B84" s="111"/>
      <c r="C84" s="90" t="s">
        <v>54</v>
      </c>
      <c r="D84" s="91">
        <v>78.010498999999996</v>
      </c>
      <c r="E84" s="88">
        <v>30.208300000000001</v>
      </c>
      <c r="F84" s="92">
        <f t="shared" si="15"/>
        <v>0.3872337747769054</v>
      </c>
      <c r="G84" s="89">
        <v>45.928099000000003</v>
      </c>
      <c r="H84" s="89">
        <v>22.161287000000002</v>
      </c>
      <c r="I84" s="92">
        <f t="shared" si="16"/>
        <v>0.48252132098914002</v>
      </c>
      <c r="J84" s="37"/>
      <c r="K84" s="37"/>
      <c r="L84" s="37"/>
      <c r="M84" s="39"/>
      <c r="N84" s="35"/>
      <c r="O84" s="127"/>
    </row>
    <row r="85" spans="2:15" ht="15">
      <c r="B85" s="111"/>
      <c r="C85" s="90" t="s">
        <v>58</v>
      </c>
      <c r="D85" s="91">
        <v>210.24746800000048</v>
      </c>
      <c r="E85" s="91">
        <v>122.33794999999964</v>
      </c>
      <c r="F85" s="92">
        <f t="shared" si="15"/>
        <v>0.58187597293680304</v>
      </c>
      <c r="G85" s="91">
        <v>297.85638000000017</v>
      </c>
      <c r="H85" s="91">
        <v>219.47776199999998</v>
      </c>
      <c r="I85" s="92">
        <f t="shared" si="16"/>
        <v>0.73685768288730247</v>
      </c>
      <c r="J85" s="37"/>
      <c r="K85" s="37"/>
      <c r="L85" s="37"/>
      <c r="M85" s="39"/>
      <c r="N85" s="35"/>
      <c r="O85" s="127"/>
    </row>
    <row r="86" spans="2:15" ht="15">
      <c r="B86" s="111"/>
      <c r="C86" s="130" t="s">
        <v>40</v>
      </c>
      <c r="D86" s="131">
        <f>SUM(D75:D85)</f>
        <v>7120.4621569999999</v>
      </c>
      <c r="E86" s="131">
        <f>SUM(E75:E85)</f>
        <v>3564.0647279999998</v>
      </c>
      <c r="F86" s="132">
        <f t="shared" si="15"/>
        <v>0.50053839897122843</v>
      </c>
      <c r="G86" s="131">
        <f>SUM(G75:G85)</f>
        <v>6728.6631790000001</v>
      </c>
      <c r="H86" s="131">
        <f>SUM(H75:H85)</f>
        <v>4186.6278590000002</v>
      </c>
      <c r="I86" s="132">
        <f t="shared" si="16"/>
        <v>0.62220797023491492</v>
      </c>
      <c r="J86" s="37"/>
      <c r="K86" s="37"/>
      <c r="L86" s="37"/>
      <c r="M86" s="39"/>
      <c r="N86" s="35"/>
      <c r="O86" s="127"/>
    </row>
    <row r="87" spans="2:15" ht="15">
      <c r="B87" s="111"/>
      <c r="E87" s="36"/>
      <c r="F87" s="37"/>
      <c r="G87" s="37"/>
      <c r="H87" s="38"/>
      <c r="I87" s="37"/>
      <c r="J87" s="37"/>
      <c r="K87" s="37"/>
      <c r="L87" s="37"/>
      <c r="M87" s="39"/>
      <c r="N87" s="35"/>
      <c r="O87" s="127"/>
    </row>
    <row r="88" spans="2:15" ht="15">
      <c r="B88" s="111"/>
      <c r="E88" s="36"/>
      <c r="F88" s="37"/>
      <c r="G88" s="37"/>
      <c r="H88" s="38"/>
      <c r="I88" s="37"/>
      <c r="J88" s="37"/>
      <c r="K88" s="37"/>
      <c r="L88" s="37"/>
      <c r="M88" s="39"/>
      <c r="N88" s="35"/>
      <c r="O88" s="127"/>
    </row>
    <row r="89" spans="2:15" ht="15">
      <c r="B89" s="111"/>
      <c r="E89" s="36"/>
      <c r="F89" s="37"/>
      <c r="G89" s="37"/>
      <c r="H89" s="38"/>
      <c r="I89" s="37"/>
      <c r="J89" s="37"/>
      <c r="K89" s="37"/>
      <c r="L89" s="37"/>
      <c r="M89" s="39"/>
      <c r="N89" s="35"/>
      <c r="O89" s="127"/>
    </row>
    <row r="90" spans="2:15" ht="15">
      <c r="B90" s="111"/>
      <c r="C90" s="49" t="s">
        <v>64</v>
      </c>
      <c r="E90" s="36"/>
      <c r="F90" s="37"/>
      <c r="G90" s="37"/>
      <c r="H90" s="38"/>
      <c r="I90" s="37"/>
      <c r="J90" s="37"/>
      <c r="K90" s="37"/>
      <c r="L90" s="37"/>
      <c r="M90" s="39"/>
      <c r="N90" s="35"/>
      <c r="O90" s="127"/>
    </row>
    <row r="91" spans="2:15" ht="15">
      <c r="B91" s="111"/>
      <c r="C91" s="49"/>
      <c r="E91" s="36"/>
      <c r="F91" s="37"/>
      <c r="G91" s="37"/>
      <c r="H91" s="38"/>
      <c r="I91" s="37"/>
      <c r="J91" s="37"/>
      <c r="K91" s="37"/>
      <c r="L91" s="37"/>
      <c r="M91" s="39"/>
      <c r="N91" s="35"/>
      <c r="O91" s="127"/>
    </row>
    <row r="92" spans="2:15" ht="15">
      <c r="B92" s="111"/>
      <c r="C92" s="49" t="s">
        <v>37</v>
      </c>
      <c r="E92" s="36"/>
      <c r="F92" s="37"/>
      <c r="G92" s="37"/>
      <c r="H92" s="38"/>
      <c r="I92" s="37"/>
      <c r="J92" s="37"/>
      <c r="K92" s="37"/>
      <c r="L92" s="37"/>
      <c r="M92" s="39"/>
      <c r="N92" s="35"/>
      <c r="O92" s="127"/>
    </row>
    <row r="93" spans="2:15" ht="15">
      <c r="B93" s="111"/>
      <c r="E93" s="36"/>
      <c r="F93" s="37"/>
      <c r="G93" s="37"/>
      <c r="H93" s="38"/>
      <c r="I93" s="37"/>
      <c r="J93" s="37"/>
      <c r="K93" s="37"/>
      <c r="L93" s="37"/>
      <c r="M93" s="39"/>
      <c r="N93" s="35"/>
      <c r="O93" s="127"/>
    </row>
    <row r="94" spans="2:15" ht="15">
      <c r="B94" s="111"/>
      <c r="C94" s="99" t="s">
        <v>65</v>
      </c>
      <c r="D94" s="99" t="s">
        <v>43</v>
      </c>
      <c r="E94" s="98" t="s">
        <v>44</v>
      </c>
      <c r="F94" s="99" t="s">
        <v>45</v>
      </c>
      <c r="G94" s="99" t="s">
        <v>46</v>
      </c>
      <c r="H94" s="99" t="s">
        <v>47</v>
      </c>
      <c r="I94" s="99" t="s">
        <v>45</v>
      </c>
      <c r="J94" s="37"/>
      <c r="K94" s="37"/>
      <c r="L94" s="37"/>
      <c r="M94" s="39"/>
      <c r="N94" s="35"/>
      <c r="O94" s="127"/>
    </row>
    <row r="95" spans="2:15" ht="15">
      <c r="B95" s="111"/>
      <c r="C95" s="90" t="s">
        <v>66</v>
      </c>
      <c r="D95" s="91">
        <v>2645.0278709999998</v>
      </c>
      <c r="E95" s="88">
        <v>2295.1457660000001</v>
      </c>
      <c r="F95" s="92">
        <f t="shared" ref="F95:F102" si="17">+E95/D95</f>
        <v>0.8677208248593159</v>
      </c>
      <c r="G95" s="89">
        <v>3480.4382660000001</v>
      </c>
      <c r="H95" s="89">
        <v>2605.3033300000002</v>
      </c>
      <c r="I95" s="92">
        <f t="shared" ref="I95:I102" si="18">+H95/G95</f>
        <v>0.74855611014592838</v>
      </c>
      <c r="J95" s="118">
        <f>+D95/$D$102</f>
        <v>0.65810561617389174</v>
      </c>
      <c r="K95" s="37"/>
      <c r="L95" s="37"/>
      <c r="M95" s="39"/>
      <c r="N95" s="35"/>
      <c r="O95" s="127"/>
    </row>
    <row r="96" spans="2:15" ht="15">
      <c r="B96" s="111"/>
      <c r="C96" s="90" t="s">
        <v>67</v>
      </c>
      <c r="D96" s="91">
        <v>1024.1046510000001</v>
      </c>
      <c r="E96" s="88">
        <v>674.37740499999995</v>
      </c>
      <c r="F96" s="92">
        <f t="shared" si="17"/>
        <v>0.65850438657953125</v>
      </c>
      <c r="G96" s="89">
        <v>186.77277000000001</v>
      </c>
      <c r="H96" s="89">
        <v>150.69720799999999</v>
      </c>
      <c r="I96" s="92">
        <f t="shared" si="18"/>
        <v>0.80684785046556828</v>
      </c>
      <c r="J96" s="118">
        <f t="shared" ref="J96:J101" si="19">+D96/$D$102</f>
        <v>0.25480601915854195</v>
      </c>
      <c r="K96" s="37"/>
      <c r="L96" s="37"/>
      <c r="M96" s="39"/>
      <c r="N96" s="35"/>
      <c r="O96" s="127"/>
    </row>
    <row r="97" spans="2:15" ht="15">
      <c r="B97" s="111"/>
      <c r="C97" s="90" t="s">
        <v>68</v>
      </c>
      <c r="D97" s="91">
        <v>188.03793300000001</v>
      </c>
      <c r="E97" s="88">
        <v>123.400711</v>
      </c>
      <c r="F97" s="92">
        <f t="shared" si="17"/>
        <v>0.6562543473608593</v>
      </c>
      <c r="G97" s="89">
        <v>188.49456000000001</v>
      </c>
      <c r="H97" s="89">
        <v>134.404031</v>
      </c>
      <c r="I97" s="92">
        <f t="shared" si="18"/>
        <v>0.71303930999387988</v>
      </c>
      <c r="J97" s="118">
        <f t="shared" si="19"/>
        <v>4.6785450209356219E-2</v>
      </c>
      <c r="K97" s="37"/>
      <c r="L97" s="37"/>
      <c r="M97" s="39"/>
      <c r="N97" s="35"/>
      <c r="O97" s="127"/>
    </row>
    <row r="98" spans="2:15" ht="15">
      <c r="B98" s="111"/>
      <c r="C98" s="90" t="s">
        <v>69</v>
      </c>
      <c r="D98" s="91">
        <v>149.83878300000001</v>
      </c>
      <c r="E98" s="88">
        <v>81.865606</v>
      </c>
      <c r="F98" s="92">
        <f t="shared" si="17"/>
        <v>0.54635792123324967</v>
      </c>
      <c r="G98" s="89">
        <v>126.30608700000001</v>
      </c>
      <c r="H98" s="89">
        <v>86.285839999999993</v>
      </c>
      <c r="I98" s="92">
        <f t="shared" si="18"/>
        <v>0.68314870683944151</v>
      </c>
      <c r="J98" s="118">
        <f t="shared" si="19"/>
        <v>3.7281174120739946E-2</v>
      </c>
      <c r="K98" s="37"/>
      <c r="L98" s="37"/>
      <c r="M98" s="39"/>
      <c r="N98" s="35"/>
      <c r="O98" s="127"/>
    </row>
    <row r="99" spans="2:15" ht="15">
      <c r="B99" s="111"/>
      <c r="C99" s="90" t="s">
        <v>70</v>
      </c>
      <c r="D99" s="91">
        <v>12.14484</v>
      </c>
      <c r="E99" s="88">
        <v>7.2880900000000004</v>
      </c>
      <c r="F99" s="92">
        <f t="shared" si="17"/>
        <v>0.60009765464180675</v>
      </c>
      <c r="G99" s="89">
        <v>62.020859000000002</v>
      </c>
      <c r="H99" s="89">
        <v>36.738511000000003</v>
      </c>
      <c r="I99" s="92">
        <f t="shared" si="18"/>
        <v>0.59235733900428567</v>
      </c>
      <c r="J99" s="118">
        <f t="shared" si="19"/>
        <v>3.0217403374700881E-3</v>
      </c>
      <c r="K99" s="37"/>
      <c r="L99" s="37"/>
      <c r="M99" s="39"/>
      <c r="N99" s="35"/>
      <c r="O99" s="127"/>
    </row>
    <row r="100" spans="2:15" ht="15">
      <c r="B100" s="111"/>
      <c r="C100" s="90"/>
      <c r="D100" s="91"/>
      <c r="E100" s="88"/>
      <c r="F100" s="92" t="e">
        <f t="shared" si="17"/>
        <v>#DIV/0!</v>
      </c>
      <c r="G100" s="86"/>
      <c r="H100" s="87"/>
      <c r="I100" s="92" t="e">
        <f t="shared" si="18"/>
        <v>#DIV/0!</v>
      </c>
      <c r="J100" s="118">
        <f t="shared" si="19"/>
        <v>0</v>
      </c>
      <c r="K100" s="37"/>
      <c r="L100" s="37"/>
      <c r="M100" s="39"/>
      <c r="N100" s="35"/>
      <c r="O100" s="127"/>
    </row>
    <row r="101" spans="2:15" ht="15">
      <c r="B101" s="111"/>
      <c r="C101" s="90"/>
      <c r="D101" s="91"/>
      <c r="E101" s="91"/>
      <c r="F101" s="92" t="e">
        <f t="shared" si="17"/>
        <v>#DIV/0!</v>
      </c>
      <c r="G101" s="91"/>
      <c r="H101" s="91"/>
      <c r="I101" s="92" t="e">
        <f t="shared" si="18"/>
        <v>#DIV/0!</v>
      </c>
      <c r="J101" s="118">
        <f t="shared" si="19"/>
        <v>0</v>
      </c>
      <c r="K101" s="37"/>
      <c r="L101" s="37"/>
      <c r="M101" s="39"/>
      <c r="N101" s="35"/>
      <c r="O101" s="127"/>
    </row>
    <row r="102" spans="2:15" ht="15">
      <c r="B102" s="111"/>
      <c r="C102" s="130" t="s">
        <v>40</v>
      </c>
      <c r="D102" s="131">
        <f>SUM(D95:D101)</f>
        <v>4019.154078</v>
      </c>
      <c r="E102" s="131">
        <f>SUM(E95:E101)</f>
        <v>3182.0775779999999</v>
      </c>
      <c r="F102" s="132">
        <f t="shared" si="17"/>
        <v>0.79172818863004535</v>
      </c>
      <c r="G102" s="131">
        <f>SUM(G95:G101)</f>
        <v>4044.0325420000004</v>
      </c>
      <c r="H102" s="131">
        <f>SUM(H95:H101)</f>
        <v>3013.4289200000003</v>
      </c>
      <c r="I102" s="132">
        <f t="shared" si="18"/>
        <v>0.74515446864077184</v>
      </c>
      <c r="J102" s="37"/>
      <c r="K102" s="37"/>
      <c r="L102" s="37"/>
      <c r="M102" s="39"/>
      <c r="N102" s="35"/>
      <c r="O102" s="127"/>
    </row>
    <row r="103" spans="2:15" ht="15">
      <c r="B103" s="111"/>
      <c r="E103" s="36"/>
      <c r="F103" s="37"/>
      <c r="G103" s="37"/>
      <c r="H103" s="38"/>
      <c r="I103" s="37"/>
      <c r="J103" s="37"/>
      <c r="K103" s="37"/>
      <c r="L103" s="37"/>
      <c r="M103" s="39"/>
      <c r="N103" s="35"/>
      <c r="O103" s="127"/>
    </row>
    <row r="104" spans="2:15" ht="15">
      <c r="B104" s="111"/>
      <c r="C104" s="49" t="s">
        <v>38</v>
      </c>
      <c r="E104" s="36"/>
      <c r="F104" s="37"/>
      <c r="G104" s="37"/>
      <c r="H104" s="38"/>
      <c r="I104" s="37"/>
      <c r="J104" s="37"/>
      <c r="K104" s="37"/>
      <c r="L104" s="37"/>
      <c r="M104" s="39"/>
      <c r="N104" s="35"/>
      <c r="O104" s="127"/>
    </row>
    <row r="105" spans="2:15" ht="15">
      <c r="B105" s="111"/>
      <c r="E105" s="36"/>
      <c r="F105" s="37"/>
      <c r="G105" s="37"/>
      <c r="H105" s="38"/>
      <c r="I105" s="37"/>
      <c r="J105" s="37"/>
      <c r="K105" s="37"/>
      <c r="L105" s="37"/>
      <c r="M105" s="39"/>
      <c r="N105" s="35"/>
      <c r="O105" s="127"/>
    </row>
    <row r="106" spans="2:15" ht="15">
      <c r="B106" s="111"/>
      <c r="C106" s="99" t="s">
        <v>65</v>
      </c>
      <c r="D106" s="99" t="s">
        <v>43</v>
      </c>
      <c r="E106" s="98" t="s">
        <v>44</v>
      </c>
      <c r="F106" s="99" t="s">
        <v>45</v>
      </c>
      <c r="G106" s="99" t="s">
        <v>46</v>
      </c>
      <c r="H106" s="99" t="s">
        <v>47</v>
      </c>
      <c r="I106" s="99" t="s">
        <v>45</v>
      </c>
      <c r="J106" s="37"/>
      <c r="K106" s="37"/>
      <c r="L106" s="37"/>
      <c r="M106" s="39"/>
      <c r="N106" s="35"/>
      <c r="O106" s="127"/>
    </row>
    <row r="107" spans="2:15" ht="15">
      <c r="B107" s="111"/>
      <c r="C107" s="90" t="s">
        <v>68</v>
      </c>
      <c r="D107" s="91">
        <v>1848.243273</v>
      </c>
      <c r="E107" s="88">
        <v>659.16991700000005</v>
      </c>
      <c r="F107" s="92">
        <f t="shared" ref="F107:F114" si="20">+E107/D107</f>
        <v>0.35664672861492946</v>
      </c>
      <c r="G107" s="89">
        <v>309.63292300000001</v>
      </c>
      <c r="H107" s="89">
        <v>214.443387</v>
      </c>
      <c r="I107" s="92">
        <f t="shared" ref="I107:I114" si="21">+H107/G107</f>
        <v>0.69257295032544064</v>
      </c>
      <c r="J107" s="118">
        <f>+D107/$D$114</f>
        <v>0.58779426382718514</v>
      </c>
      <c r="K107" s="37"/>
      <c r="L107" s="37"/>
      <c r="M107" s="39"/>
      <c r="N107" s="35"/>
      <c r="O107" s="127"/>
    </row>
    <row r="108" spans="2:15" ht="15">
      <c r="B108" s="111"/>
      <c r="C108" s="90" t="s">
        <v>66</v>
      </c>
      <c r="D108" s="91">
        <v>854.20850700000005</v>
      </c>
      <c r="E108" s="88">
        <v>324.71520299999997</v>
      </c>
      <c r="F108" s="92">
        <f t="shared" si="20"/>
        <v>0.3801357635039333</v>
      </c>
      <c r="G108" s="89">
        <v>1707.4413959999999</v>
      </c>
      <c r="H108" s="89">
        <v>943.78931599999999</v>
      </c>
      <c r="I108" s="92">
        <f t="shared" si="21"/>
        <v>0.55275063507948363</v>
      </c>
      <c r="J108" s="118">
        <f t="shared" ref="J108:J114" si="22">+D108/$D$114</f>
        <v>0.27166275558086878</v>
      </c>
      <c r="K108" s="37"/>
      <c r="L108" s="37"/>
      <c r="M108" s="39"/>
      <c r="N108" s="35"/>
      <c r="O108" s="127"/>
    </row>
    <row r="109" spans="2:15" ht="15">
      <c r="B109" s="111"/>
      <c r="C109" s="90" t="s">
        <v>67</v>
      </c>
      <c r="D109" s="91">
        <v>393.431397</v>
      </c>
      <c r="E109" s="88">
        <v>308.83385800000002</v>
      </c>
      <c r="F109" s="92">
        <f t="shared" si="20"/>
        <v>0.78497511981739476</v>
      </c>
      <c r="G109" s="89">
        <v>206.58272600000001</v>
      </c>
      <c r="H109" s="89">
        <v>193.15624600000001</v>
      </c>
      <c r="I109" s="92">
        <f t="shared" si="21"/>
        <v>0.9350067633438045</v>
      </c>
      <c r="J109" s="118">
        <f t="shared" si="22"/>
        <v>0.12512244559167185</v>
      </c>
      <c r="K109" s="37"/>
      <c r="L109" s="37"/>
      <c r="M109" s="39"/>
      <c r="N109" s="35"/>
      <c r="O109" s="127"/>
    </row>
    <row r="110" spans="2:15" ht="15">
      <c r="B110" s="111"/>
      <c r="C110" s="90" t="s">
        <v>69</v>
      </c>
      <c r="D110" s="91">
        <v>48.029775999999998</v>
      </c>
      <c r="E110" s="88">
        <v>25.239350999999999</v>
      </c>
      <c r="F110" s="92">
        <f t="shared" si="20"/>
        <v>0.52549383116007042</v>
      </c>
      <c r="G110" s="89">
        <v>92.457616000000002</v>
      </c>
      <c r="H110" s="89">
        <v>79.403262999999995</v>
      </c>
      <c r="I110" s="92">
        <f t="shared" si="21"/>
        <v>0.85880716413886327</v>
      </c>
      <c r="J110" s="118">
        <f t="shared" si="22"/>
        <v>1.5274843543664074E-2</v>
      </c>
      <c r="K110" s="37"/>
      <c r="L110" s="37"/>
      <c r="M110" s="39"/>
      <c r="N110" s="35"/>
      <c r="O110" s="127"/>
    </row>
    <row r="111" spans="2:15" ht="15">
      <c r="B111" s="111"/>
      <c r="C111" s="90" t="s">
        <v>70</v>
      </c>
      <c r="D111" s="91">
        <v>0.45810800000000002</v>
      </c>
      <c r="E111" s="88">
        <v>0.20505300000000001</v>
      </c>
      <c r="F111" s="92">
        <f t="shared" si="20"/>
        <v>0.44760842421437741</v>
      </c>
      <c r="G111" s="89">
        <v>2.4749989999999999</v>
      </c>
      <c r="H111" s="89">
        <v>1.144277</v>
      </c>
      <c r="I111" s="92">
        <f t="shared" si="21"/>
        <v>0.46233432821589021</v>
      </c>
      <c r="J111" s="118">
        <f t="shared" si="22"/>
        <v>1.4569145661018411E-4</v>
      </c>
      <c r="K111" s="37"/>
      <c r="L111" s="37"/>
      <c r="M111" s="39"/>
      <c r="N111" s="35"/>
      <c r="O111" s="127"/>
    </row>
    <row r="112" spans="2:15" ht="15">
      <c r="B112" s="111"/>
      <c r="C112" s="90"/>
      <c r="D112" s="91"/>
      <c r="E112" s="88"/>
      <c r="F112" s="92" t="e">
        <f t="shared" si="20"/>
        <v>#DIV/0!</v>
      </c>
      <c r="G112" s="89"/>
      <c r="H112" s="89"/>
      <c r="I112" s="92" t="e">
        <f t="shared" si="21"/>
        <v>#DIV/0!</v>
      </c>
      <c r="J112" s="118">
        <f t="shared" si="22"/>
        <v>0</v>
      </c>
      <c r="K112" s="37"/>
      <c r="L112" s="37"/>
      <c r="M112" s="39"/>
      <c r="N112" s="35"/>
      <c r="O112" s="127"/>
    </row>
    <row r="113" spans="2:15" ht="15">
      <c r="B113" s="111"/>
      <c r="C113" s="90"/>
      <c r="D113" s="91"/>
      <c r="E113" s="91"/>
      <c r="F113" s="92" t="e">
        <f t="shared" si="20"/>
        <v>#DIV/0!</v>
      </c>
      <c r="G113" s="91"/>
      <c r="H113" s="91"/>
      <c r="I113" s="92" t="e">
        <f t="shared" si="21"/>
        <v>#DIV/0!</v>
      </c>
      <c r="J113" s="118">
        <f t="shared" si="22"/>
        <v>0</v>
      </c>
      <c r="K113" s="37"/>
      <c r="L113" s="37"/>
      <c r="M113" s="39"/>
      <c r="N113" s="35"/>
      <c r="O113" s="127"/>
    </row>
    <row r="114" spans="2:15" ht="15">
      <c r="B114" s="111"/>
      <c r="C114" s="130" t="s">
        <v>40</v>
      </c>
      <c r="D114" s="131">
        <f>SUM(D107:D113)</f>
        <v>3144.3710609999998</v>
      </c>
      <c r="E114" s="131">
        <f>SUM(E107:E113)</f>
        <v>1318.163382</v>
      </c>
      <c r="F114" s="132">
        <f t="shared" si="20"/>
        <v>0.41921368579851587</v>
      </c>
      <c r="G114" s="131">
        <f>SUM(G107:G113)</f>
        <v>2318.5896600000001</v>
      </c>
      <c r="H114" s="131">
        <f>SUM(H107:H113)</f>
        <v>1431.9364889999999</v>
      </c>
      <c r="I114" s="132">
        <f t="shared" si="21"/>
        <v>0.61758943969412849</v>
      </c>
      <c r="J114" s="118">
        <f t="shared" si="22"/>
        <v>1</v>
      </c>
      <c r="K114" s="37"/>
      <c r="L114" s="37"/>
      <c r="M114" s="39"/>
      <c r="N114" s="35"/>
      <c r="O114" s="127"/>
    </row>
    <row r="115" spans="2:15" ht="15">
      <c r="B115" s="111"/>
      <c r="E115" s="36"/>
      <c r="F115" s="37"/>
      <c r="G115" s="37"/>
      <c r="H115" s="38"/>
      <c r="I115" s="37"/>
      <c r="J115" s="37"/>
      <c r="K115" s="37"/>
      <c r="L115" s="37"/>
      <c r="M115" s="39"/>
      <c r="N115" s="35"/>
      <c r="O115" s="127"/>
    </row>
    <row r="116" spans="2:15" ht="15">
      <c r="B116" s="111"/>
      <c r="C116" s="49" t="s">
        <v>62</v>
      </c>
      <c r="E116" s="36"/>
      <c r="F116" s="37"/>
      <c r="G116" s="37"/>
      <c r="H116" s="38"/>
      <c r="I116" s="37"/>
      <c r="J116" s="37"/>
      <c r="K116" s="37"/>
      <c r="L116" s="37"/>
      <c r="M116" s="39"/>
      <c r="N116" s="35"/>
      <c r="O116" s="127"/>
    </row>
    <row r="117" spans="2:15" ht="15">
      <c r="B117" s="111"/>
      <c r="E117" s="36"/>
      <c r="F117" s="37"/>
      <c r="G117" s="37"/>
      <c r="H117" s="38"/>
      <c r="I117" s="37"/>
      <c r="J117" s="37"/>
      <c r="K117" s="37"/>
      <c r="L117" s="37"/>
      <c r="M117" s="39"/>
      <c r="N117" s="35"/>
      <c r="O117" s="127"/>
    </row>
    <row r="118" spans="2:15" ht="15">
      <c r="B118" s="111"/>
      <c r="C118" s="99" t="s">
        <v>65</v>
      </c>
      <c r="D118" s="99" t="s">
        <v>43</v>
      </c>
      <c r="E118" s="98" t="s">
        <v>44</v>
      </c>
      <c r="F118" s="99" t="s">
        <v>45</v>
      </c>
      <c r="G118" s="99" t="s">
        <v>46</v>
      </c>
      <c r="H118" s="99" t="s">
        <v>47</v>
      </c>
      <c r="I118" s="99" t="s">
        <v>45</v>
      </c>
      <c r="J118" s="37"/>
      <c r="K118" s="37"/>
      <c r="L118" s="37"/>
      <c r="M118" s="39"/>
      <c r="N118" s="35"/>
      <c r="O118" s="127"/>
    </row>
    <row r="119" spans="2:15" ht="15">
      <c r="B119" s="111"/>
      <c r="C119" s="90" t="s">
        <v>66</v>
      </c>
      <c r="D119" s="91">
        <v>2925.9070069999998</v>
      </c>
      <c r="E119" s="88">
        <v>1518.3815770000001</v>
      </c>
      <c r="F119" s="92">
        <f t="shared" ref="F119:F126" si="23">+E119/D119</f>
        <v>0.51894389444619837</v>
      </c>
      <c r="G119" s="89">
        <v>4406.2370369999999</v>
      </c>
      <c r="H119" s="89">
        <v>2905.1092939999999</v>
      </c>
      <c r="I119" s="92">
        <f t="shared" ref="I119:I126" si="24">+H119/G119</f>
        <v>0.6593175241380006</v>
      </c>
      <c r="J119" s="118">
        <f>+D119/$D$126</f>
        <v>0.41091532297852223</v>
      </c>
      <c r="K119" s="37"/>
      <c r="L119" s="37"/>
      <c r="M119" s="39"/>
      <c r="N119" s="35"/>
      <c r="O119" s="127"/>
    </row>
    <row r="120" spans="2:15" ht="15">
      <c r="B120" s="111"/>
      <c r="C120" s="90" t="s">
        <v>68</v>
      </c>
      <c r="D120" s="91">
        <v>2345.7017810000002</v>
      </c>
      <c r="E120" s="88">
        <v>1238.463659</v>
      </c>
      <c r="F120" s="92">
        <f t="shared" si="23"/>
        <v>0.52797148769355851</v>
      </c>
      <c r="G120" s="89">
        <v>1783.1014600000001</v>
      </c>
      <c r="H120" s="89">
        <v>995.96097199999997</v>
      </c>
      <c r="I120" s="92">
        <f t="shared" si="24"/>
        <v>0.55855541276938891</v>
      </c>
      <c r="J120" s="118">
        <f t="shared" ref="J120:J125" si="25">+D120/$D$126</f>
        <v>0.32943111405963765</v>
      </c>
      <c r="K120" s="37"/>
      <c r="L120" s="37"/>
      <c r="M120" s="39"/>
      <c r="N120" s="35"/>
      <c r="O120" s="127"/>
    </row>
    <row r="121" spans="2:15" ht="15">
      <c r="B121" s="111"/>
      <c r="C121" s="90" t="s">
        <v>67</v>
      </c>
      <c r="D121" s="91">
        <v>1420.0141679999999</v>
      </c>
      <c r="E121" s="88">
        <v>686.38823600000001</v>
      </c>
      <c r="F121" s="92">
        <f t="shared" si="23"/>
        <v>0.48336717440413596</v>
      </c>
      <c r="G121" s="89">
        <v>369.37629199999998</v>
      </c>
      <c r="H121" s="89">
        <v>213.16249999999999</v>
      </c>
      <c r="I121" s="92">
        <f t="shared" si="24"/>
        <v>0.57708765997358602</v>
      </c>
      <c r="J121" s="118">
        <f t="shared" si="25"/>
        <v>0.19942724737382522</v>
      </c>
      <c r="K121" s="37"/>
      <c r="L121" s="37"/>
      <c r="M121" s="39"/>
      <c r="N121" s="35"/>
      <c r="O121" s="127"/>
    </row>
    <row r="122" spans="2:15" ht="15">
      <c r="B122" s="111"/>
      <c r="C122" s="90" t="s">
        <v>70</v>
      </c>
      <c r="D122" s="91">
        <v>288.49740700000001</v>
      </c>
      <c r="E122" s="88">
        <v>54.275284999999997</v>
      </c>
      <c r="F122" s="92">
        <f t="shared" si="23"/>
        <v>0.18813092833101266</v>
      </c>
      <c r="G122" s="89">
        <v>67.084215999999998</v>
      </c>
      <c r="H122" s="89">
        <v>27.839203999999999</v>
      </c>
      <c r="I122" s="92">
        <f t="shared" si="24"/>
        <v>0.41498888501581355</v>
      </c>
      <c r="J122" s="118">
        <f t="shared" si="25"/>
        <v>4.0516668811501705E-2</v>
      </c>
      <c r="K122" s="37"/>
      <c r="L122" s="37"/>
      <c r="M122" s="39"/>
      <c r="N122" s="35"/>
      <c r="O122" s="127"/>
    </row>
    <row r="123" spans="2:15" ht="15">
      <c r="B123" s="111"/>
      <c r="C123" s="90" t="s">
        <v>69</v>
      </c>
      <c r="D123" s="91">
        <v>140.34179399999999</v>
      </c>
      <c r="E123" s="88">
        <v>66.555970000000002</v>
      </c>
      <c r="F123" s="92">
        <f t="shared" si="23"/>
        <v>0.47424197812377977</v>
      </c>
      <c r="G123" s="89">
        <v>102.86417400000001</v>
      </c>
      <c r="H123" s="89">
        <v>44.555889999999998</v>
      </c>
      <c r="I123" s="92">
        <f t="shared" si="24"/>
        <v>0.43315265429536232</v>
      </c>
      <c r="J123" s="118">
        <f t="shared" si="25"/>
        <v>1.9709646776513302E-2</v>
      </c>
      <c r="K123" s="37"/>
      <c r="L123" s="37"/>
      <c r="M123" s="39"/>
      <c r="N123" s="35"/>
      <c r="O123" s="127"/>
    </row>
    <row r="124" spans="2:15" ht="15">
      <c r="B124" s="111"/>
      <c r="C124" s="90"/>
      <c r="D124" s="91"/>
      <c r="E124" s="88"/>
      <c r="F124" s="92" t="e">
        <f t="shared" si="23"/>
        <v>#DIV/0!</v>
      </c>
      <c r="G124" s="89"/>
      <c r="H124" s="89"/>
      <c r="I124" s="92" t="e">
        <f t="shared" si="24"/>
        <v>#DIV/0!</v>
      </c>
      <c r="J124" s="118">
        <f t="shared" si="25"/>
        <v>0</v>
      </c>
      <c r="K124" s="37"/>
      <c r="L124" s="37"/>
      <c r="M124" s="39"/>
      <c r="N124" s="35"/>
      <c r="O124" s="127"/>
    </row>
    <row r="125" spans="2:15" ht="15">
      <c r="B125" s="111"/>
      <c r="C125" s="90"/>
      <c r="D125" s="91"/>
      <c r="E125" s="91"/>
      <c r="F125" s="92" t="e">
        <f t="shared" si="23"/>
        <v>#DIV/0!</v>
      </c>
      <c r="G125" s="91"/>
      <c r="H125" s="91"/>
      <c r="I125" s="92" t="e">
        <f t="shared" si="24"/>
        <v>#DIV/0!</v>
      </c>
      <c r="J125" s="118">
        <f t="shared" si="25"/>
        <v>0</v>
      </c>
      <c r="K125" s="37"/>
      <c r="L125" s="37"/>
      <c r="M125" s="39"/>
      <c r="N125" s="35"/>
      <c r="O125" s="127"/>
    </row>
    <row r="126" spans="2:15" ht="15">
      <c r="B126" s="111"/>
      <c r="C126" s="130" t="s">
        <v>40</v>
      </c>
      <c r="D126" s="131">
        <f>SUM(D119:D125)</f>
        <v>7120.462156999999</v>
      </c>
      <c r="E126" s="131">
        <f>SUM(E119:E125)</f>
        <v>3564.0647269999999</v>
      </c>
      <c r="F126" s="132">
        <f t="shared" si="23"/>
        <v>0.50053839883078821</v>
      </c>
      <c r="G126" s="131">
        <f>SUM(G119:G125)</f>
        <v>6728.6631790000001</v>
      </c>
      <c r="H126" s="131">
        <f>SUM(H119:H125)</f>
        <v>4186.6278599999996</v>
      </c>
      <c r="I126" s="132">
        <f t="shared" si="24"/>
        <v>0.62220797038353282</v>
      </c>
      <c r="J126" s="37"/>
      <c r="K126" s="37"/>
      <c r="L126" s="37"/>
      <c r="M126" s="39"/>
      <c r="N126" s="35"/>
      <c r="O126" s="127"/>
    </row>
    <row r="127" spans="2:15">
      <c r="B127" s="111"/>
      <c r="O127" s="112"/>
    </row>
    <row r="128" spans="2:15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1"/>
    </row>
  </sheetData>
  <sortState xmlns:xlrd2="http://schemas.microsoft.com/office/spreadsheetml/2017/richdata2" ref="R10:V15">
    <sortCondition descending="1" ref="S10:S15"/>
  </sortState>
  <mergeCells count="20">
    <mergeCell ref="E27:L27"/>
    <mergeCell ref="E28:F29"/>
    <mergeCell ref="G28:I28"/>
    <mergeCell ref="J28:L28"/>
    <mergeCell ref="E30:F30"/>
    <mergeCell ref="E31:F31"/>
    <mergeCell ref="E32:F32"/>
    <mergeCell ref="E33:F33"/>
    <mergeCell ref="B2:S2"/>
    <mergeCell ref="G11:I11"/>
    <mergeCell ref="J11:L11"/>
    <mergeCell ref="E9:L9"/>
    <mergeCell ref="E10:L10"/>
    <mergeCell ref="N11:N12"/>
    <mergeCell ref="O11:O12"/>
    <mergeCell ref="Q4:W4"/>
    <mergeCell ref="Q5:W5"/>
    <mergeCell ref="E11:F12"/>
    <mergeCell ref="N26:O28"/>
    <mergeCell ref="E26:L26"/>
  </mergeCells>
  <pageMargins left="0.7" right="0.7" top="0.75" bottom="0.75" header="0.3" footer="0.3"/>
  <ignoredErrors>
    <ignoredError sqref="I18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18"/>
  <sheetViews>
    <sheetView topLeftCell="C1" zoomScale="85" zoomScaleNormal="85" workbookViewId="0">
      <selection activeCell="J95" sqref="J95"/>
    </sheetView>
  </sheetViews>
  <sheetFormatPr defaultColWidth="0" defaultRowHeight="12"/>
  <cols>
    <col min="1" max="2" width="11.7109375" style="21" customWidth="1"/>
    <col min="3" max="3" width="38.7109375" style="21" customWidth="1"/>
    <col min="4" max="4" width="11.5703125" style="21" customWidth="1"/>
    <col min="5" max="5" width="11.7109375" style="21" customWidth="1"/>
    <col min="6" max="6" width="14" style="21" customWidth="1"/>
    <col min="7" max="7" width="13.28515625" style="21" customWidth="1"/>
    <col min="8" max="10" width="11.7109375" style="21" customWidth="1"/>
    <col min="11" max="11" width="12.85546875" style="21" customWidth="1"/>
    <col min="12" max="17" width="11.7109375" style="21" customWidth="1"/>
    <col min="18" max="20" width="0" style="21" hidden="1" customWidth="1"/>
    <col min="21" max="16384" width="11.42578125" style="21" hidden="1"/>
  </cols>
  <sheetData>
    <row r="1" spans="2:16" ht="9" customHeight="1">
      <c r="C1" s="22"/>
      <c r="D1" s="22"/>
    </row>
    <row r="2" spans="2:16">
      <c r="B2" s="179" t="s">
        <v>71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2:16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2:16">
      <c r="B4" s="23"/>
      <c r="G4" s="23"/>
      <c r="L4" s="23"/>
      <c r="M4" s="23"/>
    </row>
    <row r="5" spans="2:16">
      <c r="B5" s="23"/>
      <c r="G5" s="23"/>
      <c r="L5" s="23"/>
      <c r="M5" s="23"/>
    </row>
    <row r="7" spans="2:16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</row>
    <row r="8" spans="2:16">
      <c r="B8" s="27"/>
      <c r="C8" s="180" t="s">
        <v>14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28"/>
    </row>
    <row r="9" spans="2:16">
      <c r="B9" s="2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</row>
    <row r="10" spans="2:16">
      <c r="B10" s="27"/>
      <c r="C10" s="31"/>
      <c r="D10" s="31"/>
      <c r="E10" s="31"/>
      <c r="L10" s="31"/>
      <c r="M10" s="31"/>
      <c r="N10" s="31"/>
      <c r="O10" s="31"/>
      <c r="P10" s="30"/>
    </row>
    <row r="11" spans="2:16" ht="14.45" customHeight="1">
      <c r="B11" s="27"/>
      <c r="C11" s="31"/>
      <c r="E11" s="174" t="s">
        <v>31</v>
      </c>
      <c r="F11" s="175"/>
      <c r="G11" s="175"/>
      <c r="H11" s="175"/>
      <c r="I11" s="175"/>
      <c r="J11" s="175"/>
      <c r="K11" s="175"/>
      <c r="L11" s="175"/>
      <c r="M11" s="32"/>
      <c r="N11" s="172" t="s">
        <v>24</v>
      </c>
      <c r="O11" s="172"/>
      <c r="P11" s="182"/>
    </row>
    <row r="12" spans="2:16" ht="16.5" customHeight="1">
      <c r="B12" s="27"/>
      <c r="C12" s="31"/>
      <c r="E12" s="181" t="s">
        <v>32</v>
      </c>
      <c r="F12" s="181"/>
      <c r="G12" s="181"/>
      <c r="H12" s="181"/>
      <c r="I12" s="181"/>
      <c r="J12" s="181"/>
      <c r="K12" s="181"/>
      <c r="L12" s="181"/>
      <c r="M12" s="33"/>
      <c r="N12" s="172"/>
      <c r="O12" s="172"/>
      <c r="P12" s="182"/>
    </row>
    <row r="13" spans="2:16" ht="11.25" customHeight="1">
      <c r="B13" s="27"/>
      <c r="E13" s="178" t="s">
        <v>33</v>
      </c>
      <c r="F13" s="178"/>
      <c r="G13" s="178" t="s">
        <v>34</v>
      </c>
      <c r="H13" s="178"/>
      <c r="I13" s="178"/>
      <c r="J13" s="178" t="s">
        <v>35</v>
      </c>
      <c r="K13" s="178"/>
      <c r="L13" s="178"/>
      <c r="M13" s="45"/>
      <c r="N13" s="172"/>
      <c r="O13" s="172"/>
      <c r="P13" s="182"/>
    </row>
    <row r="14" spans="2:16" ht="11.25" customHeight="1">
      <c r="B14" s="27"/>
      <c r="E14" s="178"/>
      <c r="F14" s="178"/>
      <c r="G14" s="133" t="s">
        <v>25</v>
      </c>
      <c r="H14" s="133" t="s">
        <v>36</v>
      </c>
      <c r="I14" s="133" t="s">
        <v>20</v>
      </c>
      <c r="J14" s="133" t="s">
        <v>25</v>
      </c>
      <c r="K14" s="133" t="s">
        <v>36</v>
      </c>
      <c r="L14" s="133" t="s">
        <v>20</v>
      </c>
      <c r="M14" s="58"/>
      <c r="O14" s="22"/>
      <c r="P14" s="28"/>
    </row>
    <row r="15" spans="2:16" ht="12" customHeight="1">
      <c r="B15" s="27"/>
      <c r="D15" s="47"/>
      <c r="E15" s="183" t="s">
        <v>37</v>
      </c>
      <c r="F15" s="183"/>
      <c r="G15" s="134">
        <f>+D39</f>
        <v>435.67941000000002</v>
      </c>
      <c r="H15" s="134">
        <f>+E39</f>
        <v>309.36232000000001</v>
      </c>
      <c r="I15" s="135">
        <f>+H15/G15</f>
        <v>0.71006871772985558</v>
      </c>
      <c r="J15" s="134">
        <f t="shared" ref="J15:K15" si="0">+G39</f>
        <v>487.39029599999998</v>
      </c>
      <c r="K15" s="134">
        <f t="shared" si="0"/>
        <v>380.9658</v>
      </c>
      <c r="L15" s="135">
        <f t="shared" ref="L15:L18" si="1">+K15/J15</f>
        <v>0.7816442040938788</v>
      </c>
      <c r="M15" s="84"/>
      <c r="N15" s="47"/>
      <c r="O15" s="48">
        <f>(I15-L15)*100</f>
        <v>-7.1575486364023222</v>
      </c>
      <c r="P15" s="28"/>
    </row>
    <row r="16" spans="2:16" ht="12" customHeight="1">
      <c r="B16" s="27"/>
      <c r="C16" s="50"/>
      <c r="D16" s="47"/>
      <c r="E16" s="183" t="s">
        <v>38</v>
      </c>
      <c r="F16" s="183"/>
      <c r="G16" s="134">
        <f>D55</f>
        <v>870.23695599999996</v>
      </c>
      <c r="H16" s="134">
        <f>E55</f>
        <v>286.47730200000001</v>
      </c>
      <c r="I16" s="135">
        <f t="shared" ref="I16:I18" si="2">+H16/G16</f>
        <v>0.32919459467313178</v>
      </c>
      <c r="J16" s="134">
        <f>G55</f>
        <v>581.03853000000004</v>
      </c>
      <c r="K16" s="134">
        <f>H55</f>
        <v>259.12245799999999</v>
      </c>
      <c r="L16" s="135">
        <f t="shared" si="1"/>
        <v>0.44596432873393094</v>
      </c>
      <c r="M16" s="84"/>
      <c r="N16" s="47"/>
      <c r="O16" s="48">
        <f>(I16-L16)*100</f>
        <v>-11.676973406079917</v>
      </c>
      <c r="P16" s="28"/>
    </row>
    <row r="17" spans="2:16" ht="12" customHeight="1">
      <c r="B17" s="27"/>
      <c r="D17" s="47"/>
      <c r="E17" s="183" t="s">
        <v>39</v>
      </c>
      <c r="F17" s="183"/>
      <c r="G17" s="91">
        <f>D71</f>
        <v>1926.417768</v>
      </c>
      <c r="H17" s="91">
        <f>E71</f>
        <v>1024.877733</v>
      </c>
      <c r="I17" s="135">
        <f t="shared" si="2"/>
        <v>0.53201218864588462</v>
      </c>
      <c r="J17" s="91">
        <f>G71</f>
        <v>1835.563077</v>
      </c>
      <c r="K17" s="91">
        <f>H71</f>
        <v>1135.1878569999999</v>
      </c>
      <c r="L17" s="135">
        <f t="shared" si="1"/>
        <v>0.6184412136113151</v>
      </c>
      <c r="M17" s="84"/>
      <c r="N17" s="47"/>
      <c r="O17" s="48">
        <f>(I17-L17)*100</f>
        <v>-8.6429024965430479</v>
      </c>
      <c r="P17" s="28"/>
    </row>
    <row r="18" spans="2:16" ht="12" customHeight="1">
      <c r="B18" s="27"/>
      <c r="D18" s="47"/>
      <c r="E18" s="184" t="s">
        <v>40</v>
      </c>
      <c r="F18" s="184"/>
      <c r="G18" s="136">
        <f>SUM(G15:G17)</f>
        <v>3232.3341339999997</v>
      </c>
      <c r="H18" s="136">
        <f>SUM(H15:H17)</f>
        <v>1620.717355</v>
      </c>
      <c r="I18" s="135">
        <f t="shared" si="2"/>
        <v>0.50140774060210447</v>
      </c>
      <c r="J18" s="136">
        <f>SUM(J15:J17)</f>
        <v>2903.9919030000001</v>
      </c>
      <c r="K18" s="136">
        <f>SUM(K15:K17)</f>
        <v>1775.2761149999999</v>
      </c>
      <c r="L18" s="135">
        <f t="shared" si="1"/>
        <v>0.6113226807437141</v>
      </c>
      <c r="M18" s="85"/>
      <c r="N18" s="49"/>
      <c r="O18" s="48">
        <f>(I18-L18)*100</f>
        <v>-10.991494014160963</v>
      </c>
      <c r="P18" s="28"/>
    </row>
    <row r="19" spans="2:16" ht="12" customHeight="1">
      <c r="B19" s="27"/>
      <c r="E19" s="83" t="s">
        <v>72</v>
      </c>
      <c r="F19" s="116"/>
      <c r="G19" s="116"/>
      <c r="H19" s="116"/>
      <c r="I19" s="116"/>
      <c r="J19" s="116"/>
      <c r="K19" s="116"/>
      <c r="L19" s="116"/>
      <c r="M19" s="46"/>
      <c r="N19" s="35"/>
      <c r="O19" s="22"/>
      <c r="P19" s="28"/>
    </row>
    <row r="20" spans="2:16" ht="12" customHeight="1">
      <c r="B20" s="27"/>
      <c r="E20" s="36" t="s">
        <v>28</v>
      </c>
      <c r="F20" s="37"/>
      <c r="G20" s="37"/>
      <c r="H20" s="38"/>
      <c r="I20" s="37"/>
      <c r="J20" s="37"/>
      <c r="K20" s="37"/>
      <c r="L20" s="37"/>
      <c r="M20" s="39"/>
      <c r="N20" s="35"/>
      <c r="O20" s="22"/>
      <c r="P20" s="28"/>
    </row>
    <row r="21" spans="2:16" ht="12" customHeight="1">
      <c r="B21" s="27"/>
      <c r="E21" s="36"/>
      <c r="F21" s="37"/>
      <c r="G21" s="37"/>
      <c r="H21" s="38"/>
      <c r="I21" s="37"/>
      <c r="J21" s="37"/>
      <c r="K21" s="37"/>
      <c r="L21" s="37"/>
      <c r="M21" s="39"/>
      <c r="N21" s="35"/>
      <c r="O21" s="22"/>
      <c r="P21" s="28"/>
    </row>
    <row r="22" spans="2:16" ht="12" customHeight="1">
      <c r="B22" s="27"/>
      <c r="E22" s="36"/>
      <c r="F22" s="37"/>
      <c r="G22" s="37"/>
      <c r="H22" s="38"/>
      <c r="I22" s="37"/>
      <c r="J22" s="37"/>
      <c r="K22" s="37"/>
      <c r="L22" s="37"/>
      <c r="M22" s="39"/>
      <c r="N22" s="35"/>
      <c r="O22" s="22"/>
      <c r="P22" s="28"/>
    </row>
    <row r="23" spans="2:16" ht="12" customHeight="1">
      <c r="B23" s="27"/>
      <c r="C23" s="49" t="s">
        <v>73</v>
      </c>
      <c r="E23" s="36"/>
      <c r="F23" s="37"/>
      <c r="G23" s="37"/>
      <c r="H23" s="38"/>
      <c r="I23" s="37"/>
      <c r="J23" s="37"/>
      <c r="K23" s="37"/>
      <c r="L23" s="37"/>
      <c r="M23" s="39"/>
      <c r="N23" s="35"/>
      <c r="O23" s="22"/>
      <c r="P23" s="28"/>
    </row>
    <row r="24" spans="2:16" ht="12" customHeight="1">
      <c r="B24" s="27"/>
      <c r="C24" s="49"/>
      <c r="E24" s="36"/>
      <c r="F24" s="37"/>
      <c r="G24" s="37"/>
      <c r="H24" s="38"/>
      <c r="I24" s="37"/>
      <c r="J24" s="37"/>
      <c r="K24" s="37"/>
      <c r="L24" s="37"/>
      <c r="M24" s="39"/>
      <c r="N24" s="35"/>
      <c r="O24" s="22"/>
      <c r="P24" s="28"/>
    </row>
    <row r="25" spans="2:16" ht="12" customHeight="1">
      <c r="B25" s="27"/>
      <c r="C25" s="49" t="s">
        <v>37</v>
      </c>
      <c r="E25" s="36"/>
      <c r="F25" s="37"/>
      <c r="G25" s="37"/>
      <c r="H25" s="38"/>
      <c r="I25" s="37"/>
      <c r="J25" s="37"/>
      <c r="K25" s="37"/>
      <c r="L25" s="37"/>
      <c r="M25" s="39"/>
      <c r="N25" s="35"/>
      <c r="O25" s="22"/>
      <c r="P25" s="28"/>
    </row>
    <row r="26" spans="2:16" ht="12" customHeight="1">
      <c r="B26" s="27"/>
      <c r="E26" s="36"/>
      <c r="F26" s="37"/>
      <c r="G26" s="37"/>
      <c r="H26" s="38"/>
      <c r="I26" s="37"/>
      <c r="J26" s="37"/>
      <c r="K26" s="37"/>
      <c r="L26" s="37"/>
      <c r="M26" s="39"/>
      <c r="N26" s="35"/>
      <c r="O26" s="22"/>
      <c r="P26" s="28"/>
    </row>
    <row r="27" spans="2:16" ht="12" customHeight="1">
      <c r="B27" s="27"/>
      <c r="C27" s="94" t="s">
        <v>42</v>
      </c>
      <c r="D27" s="94" t="s">
        <v>43</v>
      </c>
      <c r="E27" s="95" t="s">
        <v>44</v>
      </c>
      <c r="F27" s="94" t="s">
        <v>45</v>
      </c>
      <c r="G27" s="96" t="s">
        <v>46</v>
      </c>
      <c r="H27" s="96" t="s">
        <v>47</v>
      </c>
      <c r="I27" s="94" t="s">
        <v>45</v>
      </c>
      <c r="J27" s="37"/>
      <c r="K27" s="37"/>
      <c r="L27" s="37"/>
      <c r="M27" s="39"/>
      <c r="N27" s="35"/>
      <c r="O27" s="22"/>
      <c r="P27" s="28"/>
    </row>
    <row r="28" spans="2:16" ht="12" customHeight="1">
      <c r="B28" s="27"/>
      <c r="C28" s="90" t="s">
        <v>48</v>
      </c>
      <c r="D28" s="91">
        <v>132.779718</v>
      </c>
      <c r="E28" s="88">
        <v>95.602069999999998</v>
      </c>
      <c r="F28" s="92">
        <f>+E28/D28</f>
        <v>0.72000506884643323</v>
      </c>
      <c r="G28" s="89">
        <v>90.644879000000003</v>
      </c>
      <c r="H28" s="89">
        <v>66.455938000000003</v>
      </c>
      <c r="I28" s="92">
        <f t="shared" ref="I28:I39" si="3">+H28/G28</f>
        <v>0.73314608318910113</v>
      </c>
      <c r="J28" s="37"/>
      <c r="K28" s="37"/>
      <c r="L28" s="37"/>
      <c r="M28" s="39"/>
      <c r="N28" s="35"/>
      <c r="O28" s="22"/>
      <c r="P28" s="28"/>
    </row>
    <row r="29" spans="2:16" ht="12" customHeight="1">
      <c r="B29" s="27"/>
      <c r="C29" s="90" t="s">
        <v>51</v>
      </c>
      <c r="D29" s="91">
        <v>102.605233</v>
      </c>
      <c r="E29" s="88">
        <v>79.532088000000002</v>
      </c>
      <c r="F29" s="92">
        <f t="shared" ref="F29:F39" si="4">+E29/D29</f>
        <v>0.77512701520788907</v>
      </c>
      <c r="G29" s="89">
        <v>97.194861000000003</v>
      </c>
      <c r="H29" s="89">
        <v>63.033698000000001</v>
      </c>
      <c r="I29" s="92">
        <f t="shared" si="3"/>
        <v>0.64852912336589486</v>
      </c>
      <c r="J29" s="37"/>
      <c r="K29" s="37"/>
      <c r="L29" s="37"/>
      <c r="M29" s="39"/>
      <c r="N29" s="35"/>
      <c r="O29" s="22"/>
      <c r="P29" s="28"/>
    </row>
    <row r="30" spans="2:16" ht="12" customHeight="1">
      <c r="B30" s="27"/>
      <c r="C30" s="90" t="s">
        <v>50</v>
      </c>
      <c r="D30" s="91">
        <v>82.359081000000003</v>
      </c>
      <c r="E30" s="88">
        <v>49.370280000000001</v>
      </c>
      <c r="F30" s="92">
        <f t="shared" si="4"/>
        <v>0.59945156503142616</v>
      </c>
      <c r="G30" s="89">
        <v>161.912183</v>
      </c>
      <c r="H30" s="89">
        <v>133.206155</v>
      </c>
      <c r="I30" s="92">
        <f t="shared" si="3"/>
        <v>0.82270618882335744</v>
      </c>
      <c r="J30" s="37"/>
      <c r="K30" s="37"/>
      <c r="L30" s="37"/>
      <c r="M30" s="39"/>
      <c r="N30" s="35"/>
      <c r="O30" s="22"/>
      <c r="P30" s="28"/>
    </row>
    <row r="31" spans="2:16" ht="12" customHeight="1">
      <c r="B31" s="27"/>
      <c r="C31" s="90" t="s">
        <v>54</v>
      </c>
      <c r="D31" s="91">
        <v>49.313833000000002</v>
      </c>
      <c r="E31" s="88">
        <v>44.593370999999998</v>
      </c>
      <c r="F31" s="92">
        <f t="shared" si="4"/>
        <v>0.90427712240498515</v>
      </c>
      <c r="G31" s="89">
        <v>60.956457999999998</v>
      </c>
      <c r="H31" s="89">
        <v>55.978025000000002</v>
      </c>
      <c r="I31" s="92">
        <f t="shared" si="3"/>
        <v>0.91832804655414857</v>
      </c>
      <c r="J31" s="37"/>
      <c r="K31" s="37"/>
      <c r="L31" s="37"/>
      <c r="M31" s="39"/>
      <c r="N31" s="35"/>
      <c r="O31" s="22"/>
      <c r="P31" s="28"/>
    </row>
    <row r="32" spans="2:16" ht="12" customHeight="1">
      <c r="B32" s="27"/>
      <c r="C32" s="90" t="s">
        <v>53</v>
      </c>
      <c r="D32" s="91">
        <v>23.258272000000002</v>
      </c>
      <c r="E32" s="88">
        <v>19.021027</v>
      </c>
      <c r="F32" s="92">
        <f t="shared" si="4"/>
        <v>0.81781772093816762</v>
      </c>
      <c r="G32" s="89">
        <v>43.731203000000001</v>
      </c>
      <c r="H32" s="89">
        <v>42.581698000000003</v>
      </c>
      <c r="I32" s="92">
        <f t="shared" si="3"/>
        <v>0.97371430646442547</v>
      </c>
      <c r="J32" s="37"/>
      <c r="K32" s="37"/>
      <c r="L32" s="37"/>
      <c r="M32" s="39"/>
      <c r="N32" s="35"/>
      <c r="O32" s="22"/>
      <c r="P32" s="28"/>
    </row>
    <row r="33" spans="2:16" ht="12" customHeight="1">
      <c r="B33" s="27"/>
      <c r="C33" s="90" t="s">
        <v>55</v>
      </c>
      <c r="D33" s="91">
        <v>9.9418360000000003</v>
      </c>
      <c r="E33" s="88">
        <v>9.2121460000000006</v>
      </c>
      <c r="F33" s="92">
        <f t="shared" si="4"/>
        <v>0.9266041000877504</v>
      </c>
      <c r="G33" s="89">
        <v>4.9473029999999998</v>
      </c>
      <c r="H33" s="89">
        <v>2.4437929999999999</v>
      </c>
      <c r="I33" s="92">
        <f t="shared" si="3"/>
        <v>0.49396469146927124</v>
      </c>
      <c r="J33" s="37"/>
      <c r="K33" s="37"/>
      <c r="L33" s="37"/>
      <c r="M33" s="39"/>
      <c r="N33" s="35"/>
      <c r="O33" s="22"/>
      <c r="P33" s="28"/>
    </row>
    <row r="34" spans="2:16" ht="12" customHeight="1">
      <c r="B34" s="27"/>
      <c r="C34" s="90" t="s">
        <v>52</v>
      </c>
      <c r="D34" s="91">
        <v>8.1882699999999993</v>
      </c>
      <c r="E34" s="88">
        <v>1.3095889999999999</v>
      </c>
      <c r="F34" s="92">
        <f t="shared" si="4"/>
        <v>0.15993476033398996</v>
      </c>
      <c r="G34" s="89">
        <v>5.0369380000000001</v>
      </c>
      <c r="H34" s="89">
        <v>1.4648969999999999</v>
      </c>
      <c r="I34" s="92">
        <f t="shared" si="3"/>
        <v>0.29083085795378061</v>
      </c>
      <c r="J34" s="37"/>
      <c r="K34" s="37"/>
      <c r="L34" s="37"/>
      <c r="M34" s="39"/>
      <c r="N34" s="35"/>
      <c r="O34" s="22"/>
      <c r="P34" s="28"/>
    </row>
    <row r="35" spans="2:16" ht="12" customHeight="1">
      <c r="B35" s="27"/>
      <c r="C35" s="90" t="s">
        <v>56</v>
      </c>
      <c r="D35" s="91">
        <v>7.5051240000000004</v>
      </c>
      <c r="E35" s="88">
        <v>0.83233599999999996</v>
      </c>
      <c r="F35" s="92">
        <f t="shared" si="4"/>
        <v>0.11090236483767622</v>
      </c>
      <c r="G35" s="89">
        <v>2.0341089999999999</v>
      </c>
      <c r="H35" s="89">
        <v>1.7299439999999999</v>
      </c>
      <c r="I35" s="92">
        <f t="shared" si="3"/>
        <v>0.85046769863365235</v>
      </c>
      <c r="J35" s="37"/>
      <c r="K35" s="37"/>
      <c r="L35" s="37"/>
      <c r="M35" s="39"/>
      <c r="N35" s="35"/>
      <c r="O35" s="22"/>
      <c r="P35" s="28"/>
    </row>
    <row r="36" spans="2:16" ht="12" customHeight="1">
      <c r="B36" s="27"/>
      <c r="C36" s="90" t="s">
        <v>60</v>
      </c>
      <c r="D36" s="91">
        <v>5.338209</v>
      </c>
      <c r="E36" s="88">
        <v>4.3772180000000001</v>
      </c>
      <c r="F36" s="92">
        <f t="shared" si="4"/>
        <v>0.81997876066673303</v>
      </c>
      <c r="G36" s="89">
        <v>7.1132609999999996</v>
      </c>
      <c r="H36" s="89">
        <v>6.3030059999999999</v>
      </c>
      <c r="I36" s="92">
        <f t="shared" si="3"/>
        <v>0.88609232811786331</v>
      </c>
      <c r="J36" s="37"/>
      <c r="K36" s="37"/>
      <c r="L36" s="37"/>
      <c r="M36" s="39"/>
      <c r="N36" s="35"/>
      <c r="O36" s="22"/>
      <c r="P36" s="28"/>
    </row>
    <row r="37" spans="2:16" ht="12" customHeight="1">
      <c r="B37" s="27"/>
      <c r="C37" s="90" t="s">
        <v>49</v>
      </c>
      <c r="D37" s="91">
        <v>4.9773860000000001</v>
      </c>
      <c r="E37" s="88">
        <v>0.36233500000000002</v>
      </c>
      <c r="F37" s="92">
        <f t="shared" si="4"/>
        <v>7.2796242847149084E-2</v>
      </c>
      <c r="G37" s="89">
        <v>1.656676</v>
      </c>
      <c r="H37" s="89">
        <v>1.357701</v>
      </c>
      <c r="I37" s="92">
        <f t="shared" si="3"/>
        <v>0.81953320987326428</v>
      </c>
      <c r="J37" s="37"/>
      <c r="K37" s="37"/>
      <c r="L37" s="37"/>
      <c r="M37" s="39"/>
      <c r="N37" s="35"/>
      <c r="O37" s="22"/>
      <c r="P37" s="28"/>
    </row>
    <row r="38" spans="2:16" ht="12" customHeight="1">
      <c r="B38" s="27"/>
      <c r="C38" s="90" t="s">
        <v>58</v>
      </c>
      <c r="D38" s="91">
        <v>9.4124479999999835</v>
      </c>
      <c r="E38" s="88">
        <v>5.1498599999999328</v>
      </c>
      <c r="F38" s="92">
        <f t="shared" si="4"/>
        <v>0.54713290315122509</v>
      </c>
      <c r="G38" s="89">
        <v>12.162424999999928</v>
      </c>
      <c r="H38" s="89">
        <v>6.4109449999999697</v>
      </c>
      <c r="I38" s="92">
        <f t="shared" si="3"/>
        <v>0.52711075299539423</v>
      </c>
      <c r="J38" s="37"/>
      <c r="K38" s="37"/>
      <c r="L38" s="37"/>
      <c r="M38" s="39"/>
      <c r="N38" s="35"/>
      <c r="O38" s="22"/>
      <c r="P38" s="28"/>
    </row>
    <row r="39" spans="2:16" ht="12" customHeight="1">
      <c r="B39" s="27"/>
      <c r="C39" s="93" t="s">
        <v>40</v>
      </c>
      <c r="D39" s="91">
        <f t="shared" ref="D39:E39" si="5">SUM(D28:D38)</f>
        <v>435.67941000000002</v>
      </c>
      <c r="E39" s="88">
        <f t="shared" si="5"/>
        <v>309.36232000000001</v>
      </c>
      <c r="F39" s="92">
        <f t="shared" si="4"/>
        <v>0.71006871772985558</v>
      </c>
      <c r="G39" s="89">
        <f t="shared" ref="G39:H39" si="6">SUM(G28:G38)</f>
        <v>487.39029599999998</v>
      </c>
      <c r="H39" s="89">
        <f t="shared" si="6"/>
        <v>380.9658</v>
      </c>
      <c r="I39" s="92">
        <f t="shared" si="3"/>
        <v>0.7816442040938788</v>
      </c>
      <c r="J39" s="37"/>
      <c r="K39" s="37"/>
      <c r="L39" s="37"/>
      <c r="M39" s="39"/>
      <c r="N39" s="35"/>
      <c r="O39" s="22"/>
      <c r="P39" s="28"/>
    </row>
    <row r="40" spans="2:16" ht="12" customHeight="1">
      <c r="B40" s="27"/>
      <c r="E40" s="36"/>
      <c r="G40" s="37"/>
      <c r="H40" s="37"/>
      <c r="I40" s="37"/>
      <c r="J40" s="37"/>
      <c r="K40" s="37"/>
      <c r="L40" s="37"/>
      <c r="M40" s="39"/>
      <c r="N40" s="35"/>
      <c r="O40" s="22"/>
      <c r="P40" s="28"/>
    </row>
    <row r="41" spans="2:16" ht="12" customHeight="1">
      <c r="B41" s="27"/>
      <c r="C41" s="49" t="s">
        <v>38</v>
      </c>
      <c r="E41" s="36"/>
      <c r="G41" s="37"/>
      <c r="H41" s="37"/>
      <c r="I41" s="37"/>
      <c r="J41" s="37"/>
      <c r="K41" s="37"/>
      <c r="L41" s="37"/>
      <c r="M41" s="39"/>
      <c r="N41" s="35"/>
      <c r="O41" s="22"/>
      <c r="P41" s="28"/>
    </row>
    <row r="42" spans="2:16" ht="12" customHeight="1">
      <c r="B42" s="27"/>
      <c r="E42" s="36"/>
      <c r="G42" s="37"/>
      <c r="H42" s="37"/>
      <c r="I42" s="37"/>
      <c r="J42" s="37"/>
      <c r="K42" s="37"/>
      <c r="L42" s="37"/>
      <c r="M42" s="39"/>
      <c r="N42" s="35"/>
      <c r="O42" s="22"/>
      <c r="P42" s="28"/>
    </row>
    <row r="43" spans="2:16" ht="12" customHeight="1">
      <c r="B43" s="27"/>
      <c r="C43" s="94" t="s">
        <v>42</v>
      </c>
      <c r="D43" s="94" t="s">
        <v>43</v>
      </c>
      <c r="E43" s="95" t="s">
        <v>44</v>
      </c>
      <c r="F43" s="94" t="s">
        <v>45</v>
      </c>
      <c r="G43" s="96" t="s">
        <v>46</v>
      </c>
      <c r="H43" s="96" t="s">
        <v>47</v>
      </c>
      <c r="I43" s="94" t="s">
        <v>45</v>
      </c>
      <c r="J43" s="37"/>
      <c r="K43" s="37"/>
      <c r="L43" s="37"/>
      <c r="M43" s="39"/>
      <c r="N43" s="35"/>
      <c r="O43" s="22"/>
      <c r="P43" s="28"/>
    </row>
    <row r="44" spans="2:16" ht="12" customHeight="1">
      <c r="B44" s="27"/>
      <c r="C44" s="90" t="s">
        <v>49</v>
      </c>
      <c r="D44" s="91">
        <v>274.98242900000002</v>
      </c>
      <c r="E44" s="88">
        <v>120.245707</v>
      </c>
      <c r="F44" s="92">
        <f t="shared" ref="F44:F55" si="7">+E44/D44</f>
        <v>0.43728505649355504</v>
      </c>
      <c r="G44" s="89">
        <v>184.000992</v>
      </c>
      <c r="H44" s="89">
        <v>71.643140000000002</v>
      </c>
      <c r="I44" s="92">
        <f t="shared" ref="I44:I55" si="8">+H44/G44</f>
        <v>0.38936279213103375</v>
      </c>
      <c r="J44" s="37"/>
      <c r="K44" s="37"/>
      <c r="L44" s="37"/>
      <c r="M44" s="39"/>
      <c r="N44" s="35"/>
      <c r="O44" s="22"/>
      <c r="P44" s="28"/>
    </row>
    <row r="45" spans="2:16" ht="12" customHeight="1">
      <c r="B45" s="27"/>
      <c r="C45" s="90" t="s">
        <v>50</v>
      </c>
      <c r="D45" s="91">
        <v>240.32699700000001</v>
      </c>
      <c r="E45" s="88">
        <v>53.536583</v>
      </c>
      <c r="F45" s="92">
        <f t="shared" si="7"/>
        <v>0.22276558051445214</v>
      </c>
      <c r="G45" s="89">
        <v>194.12557799999999</v>
      </c>
      <c r="H45" s="89">
        <v>49.500686000000002</v>
      </c>
      <c r="I45" s="92">
        <f t="shared" si="8"/>
        <v>0.25499311584792811</v>
      </c>
      <c r="J45" s="37"/>
      <c r="K45" s="37"/>
      <c r="L45" s="37"/>
      <c r="M45" s="39"/>
      <c r="N45" s="35"/>
      <c r="O45" s="22"/>
      <c r="P45" s="28"/>
    </row>
    <row r="46" spans="2:16" ht="12" customHeight="1">
      <c r="B46" s="27"/>
      <c r="C46" s="90" t="s">
        <v>48</v>
      </c>
      <c r="D46" s="91">
        <v>160.96569299999999</v>
      </c>
      <c r="E46" s="88">
        <v>45.709668000000001</v>
      </c>
      <c r="F46" s="92">
        <f t="shared" si="7"/>
        <v>0.28397149198742622</v>
      </c>
      <c r="G46" s="89">
        <v>85.432107999999999</v>
      </c>
      <c r="H46" s="89">
        <v>48.953935999999999</v>
      </c>
      <c r="I46" s="92">
        <f t="shared" si="8"/>
        <v>0.57301566291680406</v>
      </c>
      <c r="J46" s="37"/>
      <c r="K46" s="37"/>
      <c r="L46" s="37"/>
      <c r="M46" s="39"/>
      <c r="N46" s="35"/>
      <c r="O46" s="22"/>
      <c r="P46" s="28"/>
    </row>
    <row r="47" spans="2:16" ht="12" customHeight="1">
      <c r="B47" s="27"/>
      <c r="C47" s="90" t="s">
        <v>53</v>
      </c>
      <c r="D47" s="91">
        <v>68.448757000000001</v>
      </c>
      <c r="E47" s="88">
        <v>38.075989999999997</v>
      </c>
      <c r="F47" s="92">
        <f t="shared" si="7"/>
        <v>0.55626999917617204</v>
      </c>
      <c r="G47" s="89">
        <v>55.315522999999999</v>
      </c>
      <c r="H47" s="89">
        <v>39.932473000000002</v>
      </c>
      <c r="I47" s="92">
        <f t="shared" si="8"/>
        <v>0.72190356041648562</v>
      </c>
      <c r="J47" s="37"/>
      <c r="K47" s="37"/>
      <c r="L47" s="37"/>
      <c r="M47" s="39"/>
      <c r="N47" s="35"/>
      <c r="O47" s="22"/>
      <c r="P47" s="28"/>
    </row>
    <row r="48" spans="2:16" ht="12" customHeight="1">
      <c r="B48" s="27"/>
      <c r="C48" s="90" t="s">
        <v>51</v>
      </c>
      <c r="D48" s="91">
        <v>62.873668000000002</v>
      </c>
      <c r="E48" s="88">
        <v>18.838135000000001</v>
      </c>
      <c r="F48" s="92">
        <f t="shared" si="7"/>
        <v>0.29961883248166787</v>
      </c>
      <c r="G48" s="89">
        <v>42.005735000000001</v>
      </c>
      <c r="H48" s="89">
        <v>31.925249999999998</v>
      </c>
      <c r="I48" s="92">
        <f t="shared" si="8"/>
        <v>0.76002122091185875</v>
      </c>
      <c r="J48" s="37"/>
      <c r="K48" s="37"/>
      <c r="L48" s="37"/>
      <c r="M48" s="39"/>
      <c r="N48" s="35"/>
      <c r="O48" s="22"/>
      <c r="P48" s="28"/>
    </row>
    <row r="49" spans="2:16" ht="12" customHeight="1">
      <c r="B49" s="27"/>
      <c r="C49" s="90" t="s">
        <v>56</v>
      </c>
      <c r="D49" s="91">
        <v>20.532314</v>
      </c>
      <c r="E49" s="88">
        <v>3.5324110000000002</v>
      </c>
      <c r="F49" s="92">
        <f t="shared" si="7"/>
        <v>0.17204154388053877</v>
      </c>
      <c r="G49" s="89">
        <v>5.1258569999999999</v>
      </c>
      <c r="H49" s="89">
        <v>4.5887630000000001</v>
      </c>
      <c r="I49" s="92">
        <f t="shared" si="8"/>
        <v>0.89521869221088302</v>
      </c>
      <c r="J49" s="37"/>
      <c r="K49" s="37"/>
      <c r="L49" s="37"/>
      <c r="M49" s="39"/>
      <c r="N49" s="35"/>
      <c r="O49" s="22"/>
      <c r="P49" s="28"/>
    </row>
    <row r="50" spans="2:16" ht="12" customHeight="1">
      <c r="B50" s="27"/>
      <c r="C50" s="90" t="s">
        <v>52</v>
      </c>
      <c r="D50" s="91">
        <v>14.321999</v>
      </c>
      <c r="E50" s="88">
        <v>0</v>
      </c>
      <c r="F50" s="92">
        <f t="shared" si="7"/>
        <v>0</v>
      </c>
      <c r="G50" s="89">
        <v>0</v>
      </c>
      <c r="H50" s="89">
        <v>0</v>
      </c>
      <c r="I50" s="92" t="e">
        <f t="shared" si="8"/>
        <v>#DIV/0!</v>
      </c>
      <c r="J50" s="37"/>
      <c r="K50" s="37"/>
      <c r="L50" s="37"/>
      <c r="M50" s="39"/>
      <c r="N50" s="35"/>
      <c r="O50" s="22"/>
      <c r="P50" s="28"/>
    </row>
    <row r="51" spans="2:16" ht="12" customHeight="1">
      <c r="B51" s="27"/>
      <c r="C51" s="90" t="s">
        <v>57</v>
      </c>
      <c r="D51" s="91">
        <v>7.9564719999999998</v>
      </c>
      <c r="E51" s="88">
        <v>1.260734</v>
      </c>
      <c r="F51" s="92">
        <f t="shared" si="7"/>
        <v>0.15845389765715256</v>
      </c>
      <c r="G51" s="89">
        <v>3.8460809999999999</v>
      </c>
      <c r="H51" s="89">
        <v>2.8259110000000001</v>
      </c>
      <c r="I51" s="92">
        <f t="shared" si="8"/>
        <v>0.73475077617970086</v>
      </c>
      <c r="J51" s="37"/>
      <c r="K51" s="37"/>
      <c r="L51" s="37"/>
      <c r="M51" s="39"/>
      <c r="N51" s="35"/>
      <c r="O51" s="22"/>
      <c r="P51" s="28"/>
    </row>
    <row r="52" spans="2:16" ht="12" customHeight="1">
      <c r="B52" s="27"/>
      <c r="C52" s="90" t="s">
        <v>54</v>
      </c>
      <c r="D52" s="91">
        <v>7.4933149999999999</v>
      </c>
      <c r="E52" s="88">
        <v>1.049482</v>
      </c>
      <c r="F52" s="92">
        <f t="shared" si="7"/>
        <v>0.14005576970940098</v>
      </c>
      <c r="G52" s="89">
        <v>6.6276080000000004</v>
      </c>
      <c r="H52" s="89">
        <v>5.6101850000000004</v>
      </c>
      <c r="I52" s="92">
        <f t="shared" si="8"/>
        <v>0.84648714890802235</v>
      </c>
      <c r="J52" s="37"/>
      <c r="K52" s="37"/>
      <c r="L52" s="37"/>
      <c r="M52" s="39"/>
      <c r="N52" s="35"/>
      <c r="O52" s="22"/>
      <c r="P52" s="28"/>
    </row>
    <row r="53" spans="2:16" ht="12" customHeight="1">
      <c r="B53" s="27"/>
      <c r="C53" s="90" t="s">
        <v>74</v>
      </c>
      <c r="D53" s="91">
        <v>6.674601</v>
      </c>
      <c r="E53" s="88">
        <v>3.8900450000000002</v>
      </c>
      <c r="F53" s="92">
        <f t="shared" si="7"/>
        <v>0.58281311497121702</v>
      </c>
      <c r="G53" s="89">
        <v>4.3422739999999997</v>
      </c>
      <c r="H53" s="89">
        <v>4.1237269999999997</v>
      </c>
      <c r="I53" s="92">
        <f t="shared" si="8"/>
        <v>0.9496699194937952</v>
      </c>
      <c r="J53" s="37"/>
      <c r="K53" s="37"/>
      <c r="L53" s="37"/>
      <c r="M53" s="39"/>
      <c r="N53" s="35"/>
      <c r="O53" s="22"/>
      <c r="P53" s="28"/>
    </row>
    <row r="54" spans="2:16" ht="12" customHeight="1">
      <c r="B54" s="27"/>
      <c r="C54" s="90" t="s">
        <v>58</v>
      </c>
      <c r="D54" s="91">
        <v>5.6607109999998784</v>
      </c>
      <c r="E54" s="88">
        <v>0.33854699999994864</v>
      </c>
      <c r="F54" s="92">
        <f t="shared" si="7"/>
        <v>5.9806444808780362E-2</v>
      </c>
      <c r="G54" s="89">
        <v>0.21677400000010039</v>
      </c>
      <c r="H54" s="89">
        <v>1.8387000000018361E-2</v>
      </c>
      <c r="I54" s="92">
        <f t="shared" si="8"/>
        <v>8.4821057875989953E-2</v>
      </c>
      <c r="J54" s="37"/>
      <c r="K54" s="37"/>
      <c r="L54" s="37"/>
      <c r="M54" s="39"/>
      <c r="N54" s="35"/>
      <c r="O54" s="22"/>
      <c r="P54" s="28"/>
    </row>
    <row r="55" spans="2:16" ht="12" customHeight="1">
      <c r="B55" s="27"/>
      <c r="C55" s="93" t="s">
        <v>40</v>
      </c>
      <c r="D55" s="91">
        <f t="shared" ref="D55:E55" si="9">SUM(D44:D54)</f>
        <v>870.23695599999996</v>
      </c>
      <c r="E55" s="88">
        <f t="shared" si="9"/>
        <v>286.47730200000001</v>
      </c>
      <c r="F55" s="92">
        <f t="shared" si="7"/>
        <v>0.32919459467313178</v>
      </c>
      <c r="G55" s="89">
        <f t="shared" ref="G55:H55" si="10">SUM(G44:G54)</f>
        <v>581.03853000000004</v>
      </c>
      <c r="H55" s="89">
        <f t="shared" si="10"/>
        <v>259.12245799999999</v>
      </c>
      <c r="I55" s="92">
        <f t="shared" si="8"/>
        <v>0.44596432873393094</v>
      </c>
      <c r="J55" s="37"/>
      <c r="K55" s="37"/>
      <c r="L55" s="37"/>
      <c r="M55" s="39"/>
      <c r="N55" s="35"/>
      <c r="O55" s="22"/>
      <c r="P55" s="28"/>
    </row>
    <row r="56" spans="2:16" ht="12" customHeight="1">
      <c r="B56" s="27"/>
      <c r="E56" s="36"/>
      <c r="G56" s="37"/>
      <c r="H56" s="37"/>
      <c r="I56" s="37"/>
      <c r="J56" s="37"/>
      <c r="K56" s="37"/>
      <c r="L56" s="37"/>
      <c r="M56" s="39"/>
      <c r="N56" s="35"/>
      <c r="O56" s="22"/>
      <c r="P56" s="28"/>
    </row>
    <row r="57" spans="2:16" ht="12" customHeight="1">
      <c r="B57" s="27"/>
      <c r="C57" s="49" t="s">
        <v>62</v>
      </c>
      <c r="E57" s="36"/>
      <c r="G57" s="37"/>
      <c r="H57" s="37"/>
      <c r="I57" s="37"/>
      <c r="J57" s="37"/>
      <c r="K57" s="37"/>
      <c r="L57" s="37"/>
      <c r="M57" s="39"/>
      <c r="N57" s="35"/>
      <c r="O57" s="22"/>
      <c r="P57" s="28"/>
    </row>
    <row r="58" spans="2:16" ht="12" customHeight="1">
      <c r="B58" s="27"/>
      <c r="E58" s="36"/>
      <c r="G58" s="37"/>
      <c r="H58" s="37"/>
      <c r="I58" s="37"/>
      <c r="J58" s="37"/>
      <c r="K58" s="37"/>
      <c r="L58" s="37"/>
      <c r="M58" s="39"/>
      <c r="N58" s="35"/>
      <c r="O58" s="22"/>
      <c r="P58" s="28"/>
    </row>
    <row r="59" spans="2:16" ht="12" customHeight="1">
      <c r="B59" s="27"/>
      <c r="C59" s="94" t="s">
        <v>42</v>
      </c>
      <c r="D59" s="94" t="s">
        <v>43</v>
      </c>
      <c r="E59" s="95" t="s">
        <v>44</v>
      </c>
      <c r="F59" s="94" t="s">
        <v>45</v>
      </c>
      <c r="G59" s="96" t="s">
        <v>46</v>
      </c>
      <c r="H59" s="96" t="s">
        <v>47</v>
      </c>
      <c r="I59" s="94" t="s">
        <v>45</v>
      </c>
      <c r="J59" s="37"/>
      <c r="K59" s="37"/>
      <c r="L59" s="37"/>
      <c r="M59" s="39"/>
      <c r="N59" s="35"/>
      <c r="O59" s="22"/>
      <c r="P59" s="28"/>
    </row>
    <row r="60" spans="2:16" ht="12" customHeight="1">
      <c r="B60" s="27"/>
      <c r="C60" s="90" t="s">
        <v>50</v>
      </c>
      <c r="D60" s="91">
        <v>621.51581699999997</v>
      </c>
      <c r="E60" s="88">
        <v>276.42436700000002</v>
      </c>
      <c r="F60" s="92">
        <f t="shared" ref="F60:F71" si="11">+E60/D60</f>
        <v>0.4447583785305339</v>
      </c>
      <c r="G60" s="89">
        <v>567.40730299999996</v>
      </c>
      <c r="H60" s="89">
        <v>308.53667200000001</v>
      </c>
      <c r="I60" s="92">
        <f t="shared" ref="I60:I71" si="12">+H60/G60</f>
        <v>0.54376577525298442</v>
      </c>
      <c r="J60" s="37"/>
      <c r="K60" s="37"/>
      <c r="L60" s="37"/>
      <c r="M60" s="39"/>
      <c r="N60" s="35"/>
      <c r="O60" s="22"/>
      <c r="P60" s="28"/>
    </row>
    <row r="61" spans="2:16" ht="12" customHeight="1">
      <c r="B61" s="27"/>
      <c r="C61" s="90" t="s">
        <v>53</v>
      </c>
      <c r="D61" s="91">
        <v>584.23386600000003</v>
      </c>
      <c r="E61" s="88">
        <v>353.06810100000001</v>
      </c>
      <c r="F61" s="92">
        <f t="shared" si="11"/>
        <v>0.60432666017344494</v>
      </c>
      <c r="G61" s="89">
        <v>711.613516</v>
      </c>
      <c r="H61" s="89">
        <v>501.23940599999997</v>
      </c>
      <c r="I61" s="92">
        <f t="shared" si="12"/>
        <v>0.7043702722476114</v>
      </c>
      <c r="J61" s="37"/>
      <c r="K61" s="37"/>
      <c r="L61" s="37"/>
      <c r="M61" s="39"/>
      <c r="N61" s="35"/>
      <c r="O61" s="22"/>
      <c r="P61" s="28"/>
    </row>
    <row r="62" spans="2:16" ht="12" customHeight="1">
      <c r="B62" s="27"/>
      <c r="C62" s="90" t="s">
        <v>48</v>
      </c>
      <c r="D62" s="91">
        <v>250.82250400000001</v>
      </c>
      <c r="E62" s="88">
        <v>140.49286000000001</v>
      </c>
      <c r="F62" s="92">
        <f t="shared" si="11"/>
        <v>0.56012860791789243</v>
      </c>
      <c r="G62" s="89">
        <v>141.24610000000001</v>
      </c>
      <c r="H62" s="89">
        <v>72.521962000000002</v>
      </c>
      <c r="I62" s="92">
        <f t="shared" si="12"/>
        <v>0.51344399597581802</v>
      </c>
      <c r="J62" s="37"/>
      <c r="K62" s="37"/>
      <c r="L62" s="37"/>
      <c r="M62" s="39"/>
      <c r="N62" s="35"/>
      <c r="O62" s="22"/>
      <c r="P62" s="28"/>
    </row>
    <row r="63" spans="2:16" ht="12" customHeight="1">
      <c r="B63" s="27"/>
      <c r="C63" s="90" t="s">
        <v>60</v>
      </c>
      <c r="D63" s="91">
        <v>103.21525099999999</v>
      </c>
      <c r="E63" s="88">
        <v>47.404483999999997</v>
      </c>
      <c r="F63" s="92">
        <f t="shared" si="11"/>
        <v>0.45927790264250773</v>
      </c>
      <c r="G63" s="89">
        <v>108.05154400000001</v>
      </c>
      <c r="H63" s="89">
        <v>82.866590000000002</v>
      </c>
      <c r="I63" s="92">
        <f t="shared" si="12"/>
        <v>0.76691722239526716</v>
      </c>
      <c r="J63" s="37"/>
      <c r="K63" s="37"/>
      <c r="L63" s="37"/>
      <c r="M63" s="39"/>
      <c r="N63" s="35"/>
      <c r="O63" s="22"/>
      <c r="P63" s="28"/>
    </row>
    <row r="64" spans="2:16" ht="12" customHeight="1">
      <c r="B64" s="27"/>
      <c r="C64" s="90" t="s">
        <v>61</v>
      </c>
      <c r="D64" s="91">
        <v>101.629059</v>
      </c>
      <c r="E64" s="88">
        <v>57.082492999999999</v>
      </c>
      <c r="F64" s="92">
        <f t="shared" si="11"/>
        <v>0.56167491425852911</v>
      </c>
      <c r="G64" s="89">
        <v>51.580007000000002</v>
      </c>
      <c r="H64" s="89">
        <v>21.650829999999999</v>
      </c>
      <c r="I64" s="92">
        <f t="shared" si="12"/>
        <v>0.41975236645470015</v>
      </c>
      <c r="J64" s="37"/>
      <c r="K64" s="37"/>
      <c r="L64" s="37"/>
      <c r="M64" s="39"/>
      <c r="N64" s="35"/>
      <c r="O64" s="22"/>
      <c r="P64" s="28"/>
    </row>
    <row r="65" spans="2:16" ht="12" customHeight="1">
      <c r="B65" s="27"/>
      <c r="C65" s="90" t="s">
        <v>51</v>
      </c>
      <c r="D65" s="91">
        <v>80.924987999999999</v>
      </c>
      <c r="E65" s="88">
        <v>52.013714999999998</v>
      </c>
      <c r="F65" s="92">
        <f t="shared" si="11"/>
        <v>0.64273985434511272</v>
      </c>
      <c r="G65" s="89">
        <v>72.244054000000006</v>
      </c>
      <c r="H65" s="89">
        <v>37.106946999999998</v>
      </c>
      <c r="I65" s="92">
        <f t="shared" si="12"/>
        <v>0.51363323270867378</v>
      </c>
      <c r="J65" s="37"/>
      <c r="K65" s="37"/>
      <c r="L65" s="37"/>
      <c r="M65" s="39"/>
      <c r="N65" s="35"/>
      <c r="O65" s="22"/>
      <c r="P65" s="28"/>
    </row>
    <row r="66" spans="2:16" ht="12" customHeight="1">
      <c r="B66" s="27"/>
      <c r="C66" s="90" t="s">
        <v>56</v>
      </c>
      <c r="D66" s="91">
        <v>61.258273000000003</v>
      </c>
      <c r="E66" s="88">
        <v>32.752054999999999</v>
      </c>
      <c r="F66" s="92">
        <f t="shared" si="11"/>
        <v>0.53465521301914598</v>
      </c>
      <c r="G66" s="89">
        <v>78.100615000000005</v>
      </c>
      <c r="H66" s="89">
        <v>40.653132999999997</v>
      </c>
      <c r="I66" s="92">
        <f t="shared" si="12"/>
        <v>0.5205225720693748</v>
      </c>
      <c r="J66" s="37"/>
      <c r="K66" s="37"/>
      <c r="L66" s="37"/>
      <c r="M66" s="39"/>
      <c r="N66" s="35"/>
      <c r="O66" s="22"/>
      <c r="P66" s="28"/>
    </row>
    <row r="67" spans="2:16" ht="12" customHeight="1">
      <c r="B67" s="27"/>
      <c r="C67" s="90" t="s">
        <v>49</v>
      </c>
      <c r="D67" s="91">
        <v>41.525540999999997</v>
      </c>
      <c r="E67" s="88">
        <v>28.722738</v>
      </c>
      <c r="F67" s="92">
        <f t="shared" si="11"/>
        <v>0.69168847192141347</v>
      </c>
      <c r="G67" s="89">
        <v>33.771768999999999</v>
      </c>
      <c r="H67" s="89">
        <v>17.473901999999999</v>
      </c>
      <c r="I67" s="92">
        <f t="shared" si="12"/>
        <v>0.51741151018769549</v>
      </c>
      <c r="J67" s="37"/>
      <c r="K67" s="37"/>
      <c r="L67" s="37"/>
      <c r="M67" s="39"/>
      <c r="N67" s="35"/>
      <c r="O67" s="22"/>
      <c r="P67" s="28"/>
    </row>
    <row r="68" spans="2:16" ht="12" customHeight="1">
      <c r="B68" s="27"/>
      <c r="C68" s="90" t="s">
        <v>63</v>
      </c>
      <c r="D68" s="91">
        <v>30.069063</v>
      </c>
      <c r="E68" s="88">
        <v>12.731643</v>
      </c>
      <c r="F68" s="92">
        <f t="shared" si="11"/>
        <v>0.42341336010370528</v>
      </c>
      <c r="G68" s="89">
        <v>12.327639</v>
      </c>
      <c r="H68" s="89">
        <v>8.4270209999999999</v>
      </c>
      <c r="I68" s="92">
        <f t="shared" si="12"/>
        <v>0.68358758720952162</v>
      </c>
      <c r="J68" s="37"/>
      <c r="K68" s="37"/>
      <c r="L68" s="37"/>
      <c r="M68" s="39"/>
      <c r="N68" s="35"/>
      <c r="O68" s="22"/>
      <c r="P68" s="28"/>
    </row>
    <row r="69" spans="2:16" ht="12" customHeight="1">
      <c r="B69" s="27"/>
      <c r="C69" s="90" t="s">
        <v>52</v>
      </c>
      <c r="D69" s="91">
        <v>19.875757</v>
      </c>
      <c r="E69" s="88">
        <v>10.315375</v>
      </c>
      <c r="F69" s="92">
        <f t="shared" si="11"/>
        <v>0.51899281119204665</v>
      </c>
      <c r="G69" s="89">
        <v>38.534655999999998</v>
      </c>
      <c r="H69" s="89">
        <v>33.581836000000003</v>
      </c>
      <c r="I69" s="92">
        <f t="shared" si="12"/>
        <v>0.8714710207871067</v>
      </c>
      <c r="J69" s="37"/>
      <c r="K69" s="37"/>
      <c r="L69" s="37"/>
      <c r="M69" s="39"/>
      <c r="N69" s="35"/>
      <c r="O69" s="22"/>
      <c r="P69" s="28"/>
    </row>
    <row r="70" spans="2:16" ht="12" customHeight="1">
      <c r="B70" s="27"/>
      <c r="C70" s="90" t="s">
        <v>58</v>
      </c>
      <c r="D70" s="91">
        <v>31.347649000000047</v>
      </c>
      <c r="E70" s="88">
        <v>13.869901999999911</v>
      </c>
      <c r="F70" s="92">
        <f t="shared" si="11"/>
        <v>0.44245429697135791</v>
      </c>
      <c r="G70" s="89">
        <v>20.685874000000013</v>
      </c>
      <c r="H70" s="89">
        <v>11.129557999999861</v>
      </c>
      <c r="I70" s="92">
        <f t="shared" si="12"/>
        <v>0.53802696468130151</v>
      </c>
      <c r="J70" s="37"/>
      <c r="K70" s="37"/>
      <c r="L70" s="37"/>
      <c r="M70" s="39"/>
      <c r="N70" s="35"/>
      <c r="O70" s="22"/>
      <c r="P70" s="28"/>
    </row>
    <row r="71" spans="2:16" ht="12" customHeight="1">
      <c r="B71" s="27"/>
      <c r="C71" s="93" t="s">
        <v>40</v>
      </c>
      <c r="D71" s="91">
        <f t="shared" ref="D71:E71" si="13">SUM(D60:D70)</f>
        <v>1926.417768</v>
      </c>
      <c r="E71" s="88">
        <f t="shared" si="13"/>
        <v>1024.877733</v>
      </c>
      <c r="F71" s="92">
        <f t="shared" si="11"/>
        <v>0.53201218864588462</v>
      </c>
      <c r="G71" s="89">
        <f t="shared" ref="G71:H71" si="14">SUM(G60:G70)</f>
        <v>1835.563077</v>
      </c>
      <c r="H71" s="89">
        <f t="shared" si="14"/>
        <v>1135.1878569999999</v>
      </c>
      <c r="I71" s="92">
        <f t="shared" si="12"/>
        <v>0.6184412136113151</v>
      </c>
      <c r="J71" s="37"/>
      <c r="K71" s="37"/>
      <c r="L71" s="37"/>
      <c r="M71" s="39"/>
      <c r="N71" s="35"/>
      <c r="O71" s="22"/>
      <c r="P71" s="28"/>
    </row>
    <row r="72" spans="2:16" ht="12" customHeight="1">
      <c r="B72" s="27"/>
      <c r="E72" s="36"/>
      <c r="F72" s="37"/>
      <c r="G72" s="37"/>
      <c r="H72" s="38"/>
      <c r="I72" s="37"/>
      <c r="J72" s="37"/>
      <c r="K72" s="37"/>
      <c r="L72" s="37"/>
      <c r="M72" s="39"/>
      <c r="N72" s="35"/>
      <c r="O72" s="22"/>
      <c r="P72" s="28"/>
    </row>
    <row r="73" spans="2:16" ht="12" customHeight="1">
      <c r="B73" s="27"/>
      <c r="E73" s="36"/>
      <c r="F73" s="37"/>
      <c r="G73" s="37"/>
      <c r="H73" s="38"/>
      <c r="I73" s="37"/>
      <c r="J73" s="37"/>
      <c r="K73" s="37"/>
      <c r="L73" s="37"/>
      <c r="M73" s="39"/>
      <c r="N73" s="35"/>
      <c r="O73" s="22"/>
      <c r="P73" s="28"/>
    </row>
    <row r="74" spans="2:16" ht="12" customHeight="1">
      <c r="B74" s="27"/>
      <c r="E74" s="36"/>
      <c r="F74" s="37"/>
      <c r="G74" s="37"/>
      <c r="H74" s="38"/>
      <c r="I74" s="37"/>
      <c r="J74" s="37"/>
      <c r="K74" s="37"/>
      <c r="L74" s="37"/>
      <c r="M74" s="39"/>
      <c r="N74" s="35"/>
      <c r="O74" s="22"/>
      <c r="P74" s="28"/>
    </row>
    <row r="75" spans="2:16" ht="12" customHeight="1">
      <c r="B75" s="106"/>
      <c r="C75" s="49" t="s">
        <v>64</v>
      </c>
      <c r="E75" s="36"/>
      <c r="F75" s="37"/>
      <c r="G75" s="37"/>
      <c r="H75" s="38"/>
      <c r="I75" s="37"/>
      <c r="J75" s="37"/>
      <c r="K75" s="37"/>
      <c r="L75" s="37"/>
      <c r="M75" s="39"/>
      <c r="N75" s="35"/>
      <c r="O75" s="22"/>
      <c r="P75" s="28"/>
    </row>
    <row r="76" spans="2:16" ht="12" customHeight="1">
      <c r="B76" s="106"/>
      <c r="C76" s="49"/>
      <c r="E76" s="36"/>
      <c r="F76" s="37"/>
      <c r="G76" s="37"/>
      <c r="H76" s="38"/>
      <c r="I76" s="37"/>
      <c r="J76" s="37"/>
      <c r="K76" s="37"/>
      <c r="L76" s="37"/>
      <c r="M76" s="39"/>
      <c r="N76" s="35"/>
      <c r="O76" s="22"/>
      <c r="P76" s="28"/>
    </row>
    <row r="77" spans="2:16" ht="12" customHeight="1">
      <c r="B77" s="106"/>
      <c r="C77" s="49" t="s">
        <v>37</v>
      </c>
      <c r="E77" s="36"/>
      <c r="F77" s="37"/>
      <c r="G77" s="37"/>
      <c r="H77" s="38"/>
      <c r="I77" s="37"/>
      <c r="J77" s="37"/>
      <c r="K77" s="37"/>
      <c r="L77" s="37"/>
      <c r="M77" s="39"/>
      <c r="N77" s="35"/>
      <c r="O77" s="22"/>
      <c r="P77" s="28"/>
    </row>
    <row r="78" spans="2:16" ht="12" customHeight="1">
      <c r="B78" s="27"/>
      <c r="E78" s="36"/>
      <c r="F78" s="37"/>
      <c r="G78" s="37"/>
      <c r="H78" s="38"/>
      <c r="I78" s="37"/>
      <c r="J78" s="37"/>
      <c r="K78" s="37"/>
      <c r="L78" s="37"/>
      <c r="M78" s="39"/>
      <c r="N78" s="35"/>
      <c r="O78" s="22"/>
      <c r="P78" s="28"/>
    </row>
    <row r="79" spans="2:16" ht="12" customHeight="1">
      <c r="B79" s="27"/>
      <c r="C79" s="99" t="s">
        <v>65</v>
      </c>
      <c r="D79" s="99" t="s">
        <v>43</v>
      </c>
      <c r="E79" s="98" t="s">
        <v>44</v>
      </c>
      <c r="F79" s="99" t="s">
        <v>45</v>
      </c>
      <c r="G79" s="99" t="s">
        <v>46</v>
      </c>
      <c r="H79" s="99" t="s">
        <v>47</v>
      </c>
      <c r="I79" s="99" t="s">
        <v>45</v>
      </c>
      <c r="J79" s="37"/>
      <c r="K79" s="37"/>
      <c r="L79" s="37"/>
      <c r="M79" s="39"/>
      <c r="N79" s="35"/>
      <c r="O79" s="22"/>
      <c r="P79" s="28"/>
    </row>
    <row r="80" spans="2:16" ht="12" customHeight="1">
      <c r="B80" s="27"/>
      <c r="C80" s="90" t="s">
        <v>67</v>
      </c>
      <c r="D80" s="91">
        <v>210.703146</v>
      </c>
      <c r="E80" s="88">
        <v>139.562206</v>
      </c>
      <c r="F80" s="92">
        <f t="shared" ref="F80:F87" si="15">+E80/D80</f>
        <v>0.6623641300543277</v>
      </c>
      <c r="G80" s="89">
        <v>45.355001000000001</v>
      </c>
      <c r="H80" s="89">
        <v>34.829743999999998</v>
      </c>
      <c r="I80" s="92">
        <f t="shared" ref="I80:I87" si="16">+H80/G80</f>
        <v>0.76793613123280491</v>
      </c>
      <c r="J80" s="100">
        <f>+D80/$D$87</f>
        <v>0.48361970100905166</v>
      </c>
      <c r="K80" s="37"/>
      <c r="L80" s="37"/>
      <c r="M80" s="39"/>
      <c r="N80" s="35"/>
      <c r="O80" s="22"/>
      <c r="P80" s="28"/>
    </row>
    <row r="81" spans="2:16" ht="12" customHeight="1">
      <c r="B81" s="27"/>
      <c r="C81" s="90" t="s">
        <v>66</v>
      </c>
      <c r="D81" s="91">
        <v>113.86863200000001</v>
      </c>
      <c r="E81" s="88">
        <v>87.94435</v>
      </c>
      <c r="F81" s="92">
        <f t="shared" si="15"/>
        <v>0.77233166373685769</v>
      </c>
      <c r="G81" s="89">
        <v>313.27655800000002</v>
      </c>
      <c r="H81" s="89">
        <v>250.34375700000001</v>
      </c>
      <c r="I81" s="92">
        <f t="shared" si="16"/>
        <v>0.79911423503318746</v>
      </c>
      <c r="J81" s="100">
        <f t="shared" ref="J81:J86" si="17">+D81/$D$87</f>
        <v>0.26135876377541001</v>
      </c>
      <c r="K81" s="37"/>
      <c r="L81" s="37"/>
      <c r="M81" s="39"/>
      <c r="N81" s="35"/>
      <c r="O81" s="22"/>
      <c r="P81" s="28"/>
    </row>
    <row r="82" spans="2:16" ht="12" customHeight="1">
      <c r="B82" s="27"/>
      <c r="C82" s="90" t="s">
        <v>68</v>
      </c>
      <c r="D82" s="91">
        <v>87.844836999999998</v>
      </c>
      <c r="E82" s="88">
        <v>70.278862000000004</v>
      </c>
      <c r="F82" s="92">
        <f t="shared" si="15"/>
        <v>0.80003406460871462</v>
      </c>
      <c r="G82" s="89">
        <v>67.261403999999999</v>
      </c>
      <c r="H82" s="89">
        <v>53.883166000000003</v>
      </c>
      <c r="I82" s="92">
        <f t="shared" si="16"/>
        <v>0.80110082150530193</v>
      </c>
      <c r="J82" s="100">
        <f t="shared" si="17"/>
        <v>0.20162724008463012</v>
      </c>
      <c r="K82" s="37"/>
      <c r="L82" s="37"/>
      <c r="M82" s="39"/>
      <c r="N82" s="35"/>
      <c r="O82" s="22"/>
      <c r="P82" s="28"/>
    </row>
    <row r="83" spans="2:16" ht="12" customHeight="1">
      <c r="B83" s="27"/>
      <c r="C83" s="90" t="s">
        <v>69</v>
      </c>
      <c r="D83" s="91">
        <v>22.271502000000002</v>
      </c>
      <c r="E83" s="88">
        <v>10.768965</v>
      </c>
      <c r="F83" s="92">
        <f t="shared" si="15"/>
        <v>0.48353115115451123</v>
      </c>
      <c r="G83" s="89">
        <v>40.999571000000003</v>
      </c>
      <c r="H83" s="89">
        <v>30.332359</v>
      </c>
      <c r="I83" s="92">
        <f t="shared" si="16"/>
        <v>0.73982137520414537</v>
      </c>
      <c r="J83" s="100">
        <f t="shared" si="17"/>
        <v>5.1119014322939894E-2</v>
      </c>
      <c r="K83" s="37"/>
      <c r="L83" s="37"/>
      <c r="M83" s="39"/>
      <c r="N83" s="35"/>
      <c r="O83" s="22"/>
      <c r="P83" s="28"/>
    </row>
    <row r="84" spans="2:16" ht="12" customHeight="1">
      <c r="B84" s="27"/>
      <c r="C84" s="90" t="s">
        <v>70</v>
      </c>
      <c r="D84" s="91">
        <v>0.99129299999999998</v>
      </c>
      <c r="E84" s="88">
        <v>0.80793499999999996</v>
      </c>
      <c r="F84" s="92">
        <f t="shared" si="15"/>
        <v>0.81503147908842288</v>
      </c>
      <c r="G84" s="89">
        <v>20.497762000000002</v>
      </c>
      <c r="H84" s="89">
        <v>11.576774</v>
      </c>
      <c r="I84" s="92">
        <f t="shared" si="16"/>
        <v>0.56478234062821098</v>
      </c>
      <c r="J84" s="100">
        <f t="shared" si="17"/>
        <v>2.2752808079684098E-3</v>
      </c>
      <c r="K84" s="37"/>
      <c r="L84" s="37"/>
      <c r="M84" s="39"/>
      <c r="N84" s="35"/>
      <c r="O84" s="22"/>
      <c r="P84" s="28"/>
    </row>
    <row r="85" spans="2:16" ht="12" customHeight="1">
      <c r="B85" s="27"/>
      <c r="C85" s="90"/>
      <c r="D85" s="91"/>
      <c r="E85" s="88"/>
      <c r="F85" s="92" t="e">
        <f t="shared" si="15"/>
        <v>#DIV/0!</v>
      </c>
      <c r="G85" s="86"/>
      <c r="H85" s="87"/>
      <c r="I85" s="92" t="e">
        <f t="shared" si="16"/>
        <v>#DIV/0!</v>
      </c>
      <c r="J85" s="100">
        <f t="shared" si="17"/>
        <v>0</v>
      </c>
      <c r="K85" s="37"/>
      <c r="L85" s="37"/>
      <c r="M85" s="39"/>
      <c r="N85" s="35"/>
      <c r="O85" s="22"/>
      <c r="P85" s="28"/>
    </row>
    <row r="86" spans="2:16" ht="12" customHeight="1">
      <c r="B86" s="27"/>
      <c r="C86" s="90"/>
      <c r="D86" s="91"/>
      <c r="E86" s="88"/>
      <c r="F86" s="92" t="e">
        <f t="shared" si="15"/>
        <v>#DIV/0!</v>
      </c>
      <c r="G86" s="86"/>
      <c r="H86" s="87"/>
      <c r="I86" s="92" t="e">
        <f t="shared" si="16"/>
        <v>#DIV/0!</v>
      </c>
      <c r="J86" s="100">
        <f t="shared" si="17"/>
        <v>0</v>
      </c>
      <c r="K86" s="37"/>
      <c r="L86" s="37"/>
      <c r="M86" s="39"/>
      <c r="N86" s="35"/>
      <c r="O86" s="22"/>
      <c r="P86" s="28"/>
    </row>
    <row r="87" spans="2:16" ht="12" customHeight="1">
      <c r="B87" s="27"/>
      <c r="C87" s="93" t="s">
        <v>40</v>
      </c>
      <c r="D87" s="91">
        <f>SUM(D80:D86)</f>
        <v>435.67940999999996</v>
      </c>
      <c r="E87" s="88">
        <f t="shared" ref="E87" si="18">SUM(E80:E86)</f>
        <v>309.36231799999996</v>
      </c>
      <c r="F87" s="92">
        <f t="shared" si="15"/>
        <v>0.71006871313932418</v>
      </c>
      <c r="G87" s="91">
        <f t="shared" ref="G87" si="19">SUM(G80:G86)</f>
        <v>487.39029600000003</v>
      </c>
      <c r="H87" s="88">
        <f t="shared" ref="H87" si="20">SUM(H80:H86)</f>
        <v>380.9658</v>
      </c>
      <c r="I87" s="92">
        <f t="shared" si="16"/>
        <v>0.78164420409387869</v>
      </c>
      <c r="J87" s="37"/>
      <c r="K87" s="37"/>
      <c r="L87" s="37"/>
      <c r="M87" s="39"/>
      <c r="N87" s="35"/>
      <c r="O87" s="22"/>
      <c r="P87" s="28"/>
    </row>
    <row r="88" spans="2:16" ht="12" customHeight="1">
      <c r="B88" s="27"/>
      <c r="E88" s="36"/>
      <c r="F88" s="37"/>
      <c r="G88" s="37"/>
      <c r="H88" s="38"/>
      <c r="I88" s="37"/>
      <c r="J88" s="37"/>
      <c r="K88" s="37"/>
      <c r="L88" s="37"/>
      <c r="M88" s="39"/>
      <c r="N88" s="35"/>
      <c r="O88" s="22"/>
      <c r="P88" s="28"/>
    </row>
    <row r="89" spans="2:16" ht="12" customHeight="1">
      <c r="B89" s="27"/>
      <c r="C89" s="49" t="s">
        <v>38</v>
      </c>
      <c r="E89" s="36"/>
      <c r="F89" s="37"/>
      <c r="G89" s="37"/>
      <c r="H89" s="38"/>
      <c r="I89" s="37"/>
      <c r="J89" s="37"/>
      <c r="K89" s="37"/>
      <c r="L89" s="37"/>
      <c r="M89" s="39"/>
      <c r="N89" s="35"/>
      <c r="O89" s="22"/>
      <c r="P89" s="28"/>
    </row>
    <row r="90" spans="2:16" ht="12" customHeight="1">
      <c r="B90" s="27"/>
      <c r="E90" s="36"/>
      <c r="F90" s="37"/>
      <c r="G90" s="37"/>
      <c r="H90" s="38"/>
      <c r="I90" s="37"/>
      <c r="J90" s="37"/>
      <c r="K90" s="37"/>
      <c r="L90" s="37"/>
      <c r="M90" s="39"/>
      <c r="N90" s="35"/>
      <c r="O90" s="22"/>
      <c r="P90" s="28"/>
    </row>
    <row r="91" spans="2:16" ht="12" customHeight="1">
      <c r="B91" s="27"/>
      <c r="C91" s="99" t="s">
        <v>65</v>
      </c>
      <c r="D91" s="99" t="s">
        <v>43</v>
      </c>
      <c r="E91" s="98" t="s">
        <v>44</v>
      </c>
      <c r="F91" s="99" t="s">
        <v>45</v>
      </c>
      <c r="G91" s="99" t="s">
        <v>46</v>
      </c>
      <c r="H91" s="99" t="s">
        <v>47</v>
      </c>
      <c r="I91" s="99" t="s">
        <v>45</v>
      </c>
      <c r="J91" s="37"/>
      <c r="K91" s="37"/>
      <c r="L91" s="37"/>
      <c r="M91" s="39"/>
      <c r="N91" s="35"/>
      <c r="O91" s="22"/>
      <c r="P91" s="28"/>
    </row>
    <row r="92" spans="2:16" ht="12" customHeight="1">
      <c r="B92" s="27"/>
      <c r="C92" s="90" t="s">
        <v>68</v>
      </c>
      <c r="D92" s="91">
        <v>487.06644599999998</v>
      </c>
      <c r="E92" s="88">
        <v>153.40699000000001</v>
      </c>
      <c r="F92" s="92">
        <f t="shared" ref="F92:F99" si="21">+E92/D92</f>
        <v>0.31496111312911096</v>
      </c>
      <c r="G92" s="89">
        <v>81.178275999999997</v>
      </c>
      <c r="H92" s="89">
        <v>51.746597000000001</v>
      </c>
      <c r="I92" s="92">
        <f t="shared" ref="I92:I99" si="22">+H92/G92</f>
        <v>0.63744390186359712</v>
      </c>
      <c r="J92" s="100">
        <f>+D92/$D$99</f>
        <v>0.5596940495825139</v>
      </c>
      <c r="K92" s="37"/>
      <c r="L92" s="37"/>
      <c r="M92" s="39"/>
      <c r="N92" s="35"/>
      <c r="O92" s="22"/>
      <c r="P92" s="28"/>
    </row>
    <row r="93" spans="2:16" ht="12" customHeight="1">
      <c r="B93" s="27"/>
      <c r="C93" s="90" t="s">
        <v>66</v>
      </c>
      <c r="D93" s="91">
        <v>255.40357800000001</v>
      </c>
      <c r="E93" s="88">
        <v>60.163004999999998</v>
      </c>
      <c r="F93" s="92">
        <f t="shared" si="21"/>
        <v>0.23556054097253093</v>
      </c>
      <c r="G93" s="89">
        <v>465.34930100000003</v>
      </c>
      <c r="H93" s="89">
        <v>181.26729399999999</v>
      </c>
      <c r="I93" s="92">
        <f t="shared" si="22"/>
        <v>0.3895295289161721</v>
      </c>
      <c r="J93" s="100">
        <f t="shared" ref="J93:J98" si="23">+D93/$D$99</f>
        <v>0.29348739586278844</v>
      </c>
      <c r="K93" s="37"/>
      <c r="L93" s="37"/>
      <c r="M93" s="39"/>
      <c r="N93" s="35"/>
      <c r="O93" s="22"/>
      <c r="P93" s="28"/>
    </row>
    <row r="94" spans="2:16" ht="12" customHeight="1">
      <c r="B94" s="27"/>
      <c r="C94" s="90" t="s">
        <v>67</v>
      </c>
      <c r="D94" s="91">
        <v>127.69196100000001</v>
      </c>
      <c r="E94" s="88">
        <v>72.907308</v>
      </c>
      <c r="F94" s="92">
        <f t="shared" si="21"/>
        <v>0.57096239598043297</v>
      </c>
      <c r="G94" s="89">
        <v>34.468952999999999</v>
      </c>
      <c r="H94" s="89">
        <v>26.108567000000001</v>
      </c>
      <c r="I94" s="92">
        <f t="shared" si="22"/>
        <v>0.75745169863442041</v>
      </c>
      <c r="J94" s="100">
        <f t="shared" si="23"/>
        <v>0.14673240445559751</v>
      </c>
      <c r="K94" s="37"/>
      <c r="L94" s="37"/>
      <c r="M94" s="39"/>
      <c r="N94" s="35"/>
      <c r="O94" s="22"/>
      <c r="P94" s="28"/>
    </row>
    <row r="95" spans="2:16" ht="12" customHeight="1">
      <c r="B95" s="27"/>
      <c r="C95" s="90" t="s">
        <v>70</v>
      </c>
      <c r="D95" s="91">
        <v>7.4970999999999996E-2</v>
      </c>
      <c r="E95" s="88">
        <v>0</v>
      </c>
      <c r="F95" s="92">
        <f t="shared" si="21"/>
        <v>0</v>
      </c>
      <c r="G95" s="89">
        <v>0</v>
      </c>
      <c r="H95" s="89">
        <v>0</v>
      </c>
      <c r="I95" s="92" t="e">
        <f t="shared" si="22"/>
        <v>#DIV/0!</v>
      </c>
      <c r="J95" s="100">
        <f t="shared" si="23"/>
        <v>8.6150099100135209E-5</v>
      </c>
      <c r="K95" s="37"/>
      <c r="L95" s="37"/>
      <c r="M95" s="39"/>
      <c r="N95" s="35"/>
      <c r="O95" s="22"/>
      <c r="P95" s="28"/>
    </row>
    <row r="96" spans="2:16" ht="12" customHeight="1">
      <c r="B96" s="27"/>
      <c r="C96" s="90" t="s">
        <v>69</v>
      </c>
      <c r="D96" s="91">
        <v>0</v>
      </c>
      <c r="E96" s="88">
        <v>0</v>
      </c>
      <c r="F96" s="92" t="e">
        <f t="shared" si="21"/>
        <v>#DIV/0!</v>
      </c>
      <c r="G96" s="89">
        <v>4.2000000000000003E-2</v>
      </c>
      <c r="H96" s="89">
        <v>0</v>
      </c>
      <c r="I96" s="92">
        <f t="shared" si="22"/>
        <v>0</v>
      </c>
      <c r="J96" s="100">
        <f t="shared" si="23"/>
        <v>0</v>
      </c>
      <c r="K96" s="37"/>
      <c r="L96" s="37"/>
      <c r="M96" s="39"/>
      <c r="N96" s="35"/>
      <c r="O96" s="22"/>
      <c r="P96" s="28"/>
    </row>
    <row r="97" spans="2:16" ht="12" customHeight="1">
      <c r="B97" s="27"/>
      <c r="C97" s="90"/>
      <c r="D97" s="91"/>
      <c r="E97" s="88"/>
      <c r="F97" s="92" t="e">
        <f t="shared" si="21"/>
        <v>#DIV/0!</v>
      </c>
      <c r="G97" s="89"/>
      <c r="H97" s="89"/>
      <c r="I97" s="92" t="e">
        <f t="shared" si="22"/>
        <v>#DIV/0!</v>
      </c>
      <c r="J97" s="100">
        <f t="shared" si="23"/>
        <v>0</v>
      </c>
      <c r="K97" s="37"/>
      <c r="L97" s="37"/>
      <c r="M97" s="39"/>
      <c r="N97" s="35"/>
      <c r="O97" s="22"/>
      <c r="P97" s="28"/>
    </row>
    <row r="98" spans="2:16" ht="12" customHeight="1">
      <c r="B98" s="27"/>
      <c r="C98" s="90"/>
      <c r="D98" s="91"/>
      <c r="E98" s="88"/>
      <c r="F98" s="92" t="e">
        <f t="shared" si="21"/>
        <v>#DIV/0!</v>
      </c>
      <c r="G98" s="89"/>
      <c r="H98" s="89"/>
      <c r="I98" s="92" t="e">
        <f t="shared" si="22"/>
        <v>#DIV/0!</v>
      </c>
      <c r="J98" s="100">
        <f t="shared" si="23"/>
        <v>0</v>
      </c>
      <c r="K98" s="37"/>
      <c r="L98" s="37"/>
      <c r="M98" s="39"/>
      <c r="N98" s="35"/>
      <c r="O98" s="22"/>
      <c r="P98" s="28"/>
    </row>
    <row r="99" spans="2:16" ht="12" customHeight="1">
      <c r="B99" s="27"/>
      <c r="C99" s="93" t="s">
        <v>40</v>
      </c>
      <c r="D99" s="91">
        <f>SUM(D92:D98)</f>
        <v>870.23695599999996</v>
      </c>
      <c r="E99" s="88">
        <f t="shared" ref="E99" si="24">SUM(E92:E98)</f>
        <v>286.47730300000001</v>
      </c>
      <c r="F99" s="92">
        <f t="shared" si="21"/>
        <v>0.32919459582224408</v>
      </c>
      <c r="G99" s="91">
        <f t="shared" ref="G99:H99" si="25">SUM(G92:G98)</f>
        <v>581.03853000000015</v>
      </c>
      <c r="H99" s="88">
        <f t="shared" si="25"/>
        <v>259.12245799999999</v>
      </c>
      <c r="I99" s="92">
        <f t="shared" si="22"/>
        <v>0.44596432873393083</v>
      </c>
      <c r="J99" s="37"/>
      <c r="K99" s="37"/>
      <c r="L99" s="37"/>
      <c r="M99" s="39"/>
      <c r="N99" s="35"/>
      <c r="O99" s="22"/>
      <c r="P99" s="28"/>
    </row>
    <row r="100" spans="2:16" ht="12" customHeight="1">
      <c r="B100" s="27"/>
      <c r="E100" s="36"/>
      <c r="F100" s="37"/>
      <c r="G100" s="37"/>
      <c r="H100" s="38"/>
      <c r="I100" s="37"/>
      <c r="J100" s="37"/>
      <c r="K100" s="37"/>
      <c r="L100" s="37"/>
      <c r="M100" s="39"/>
      <c r="N100" s="35"/>
      <c r="O100" s="22"/>
      <c r="P100" s="28"/>
    </row>
    <row r="101" spans="2:16" ht="12" customHeight="1">
      <c r="B101" s="27"/>
      <c r="C101" s="49" t="s">
        <v>62</v>
      </c>
      <c r="E101" s="36"/>
      <c r="F101" s="37"/>
      <c r="G101" s="37"/>
      <c r="H101" s="38"/>
      <c r="I101" s="37"/>
      <c r="J101" s="37"/>
      <c r="K101" s="37"/>
      <c r="L101" s="37"/>
      <c r="M101" s="39"/>
      <c r="N101" s="35"/>
      <c r="O101" s="22"/>
      <c r="P101" s="28"/>
    </row>
    <row r="102" spans="2:16" ht="12" customHeight="1">
      <c r="B102" s="27"/>
      <c r="E102" s="36"/>
      <c r="F102" s="37"/>
      <c r="G102" s="37"/>
      <c r="H102" s="38"/>
      <c r="I102" s="37"/>
      <c r="J102" s="37"/>
      <c r="K102" s="37"/>
      <c r="L102" s="37"/>
      <c r="M102" s="39"/>
      <c r="N102" s="35"/>
      <c r="O102" s="22"/>
      <c r="P102" s="28"/>
    </row>
    <row r="103" spans="2:16" ht="12" customHeight="1">
      <c r="B103" s="27"/>
      <c r="C103" s="99" t="s">
        <v>65</v>
      </c>
      <c r="D103" s="99" t="s">
        <v>43</v>
      </c>
      <c r="E103" s="98" t="s">
        <v>44</v>
      </c>
      <c r="F103" s="99" t="s">
        <v>45</v>
      </c>
      <c r="G103" s="99" t="s">
        <v>46</v>
      </c>
      <c r="H103" s="99" t="s">
        <v>47</v>
      </c>
      <c r="I103" s="99" t="s">
        <v>45</v>
      </c>
      <c r="J103" s="37"/>
      <c r="K103" s="37"/>
      <c r="L103" s="37"/>
      <c r="M103" s="39"/>
      <c r="N103" s="35"/>
      <c r="O103" s="22"/>
      <c r="P103" s="28"/>
    </row>
    <row r="104" spans="2:16" ht="12" customHeight="1">
      <c r="B104" s="27"/>
      <c r="C104" s="90" t="s">
        <v>67</v>
      </c>
      <c r="D104" s="91">
        <v>786.903817</v>
      </c>
      <c r="E104" s="88">
        <v>401.10161299999999</v>
      </c>
      <c r="F104" s="92">
        <f t="shared" ref="F104:F111" si="26">+E104/D104</f>
        <v>0.50972127003928358</v>
      </c>
      <c r="G104" s="89">
        <v>199.18195499999999</v>
      </c>
      <c r="H104" s="89">
        <v>104.906372</v>
      </c>
      <c r="I104" s="92">
        <f t="shared" ref="I104:I111" si="27">+H104/G104</f>
        <v>0.52668612475462451</v>
      </c>
      <c r="J104" s="100">
        <f>+D104/$D$111</f>
        <v>0.40848035668657728</v>
      </c>
      <c r="K104" s="37"/>
      <c r="L104" s="37"/>
      <c r="M104" s="39"/>
      <c r="N104" s="35"/>
      <c r="O104" s="22"/>
      <c r="P104" s="28"/>
    </row>
    <row r="105" spans="2:16" ht="12" customHeight="1">
      <c r="B105" s="27"/>
      <c r="C105" s="90" t="s">
        <v>68</v>
      </c>
      <c r="D105" s="91">
        <v>666.030846</v>
      </c>
      <c r="E105" s="88">
        <v>384.43953499999998</v>
      </c>
      <c r="F105" s="92">
        <f t="shared" si="26"/>
        <v>0.57720980538489952</v>
      </c>
      <c r="G105" s="89">
        <v>512.14595999999995</v>
      </c>
      <c r="H105" s="89">
        <v>269.06095599999998</v>
      </c>
      <c r="I105" s="92">
        <f t="shared" si="27"/>
        <v>0.52535991106910229</v>
      </c>
      <c r="J105" s="100">
        <f t="shared" ref="J105:J110" si="28">+D105/$D$111</f>
        <v>0.34573541474935154</v>
      </c>
      <c r="K105" s="37"/>
      <c r="L105" s="37"/>
      <c r="M105" s="39"/>
      <c r="N105" s="35"/>
      <c r="O105" s="22"/>
      <c r="P105" s="28"/>
    </row>
    <row r="106" spans="2:16" ht="12" customHeight="1">
      <c r="B106" s="27"/>
      <c r="C106" s="90" t="s">
        <v>66</v>
      </c>
      <c r="D106" s="91">
        <v>428.03614199999998</v>
      </c>
      <c r="E106" s="88">
        <v>214.65739400000001</v>
      </c>
      <c r="F106" s="92">
        <f t="shared" si="26"/>
        <v>0.50149361920003477</v>
      </c>
      <c r="G106" s="89">
        <v>1081.844143</v>
      </c>
      <c r="H106" s="89">
        <v>743.80765699999995</v>
      </c>
      <c r="I106" s="92">
        <f t="shared" si="27"/>
        <v>0.68753679706338244</v>
      </c>
      <c r="J106" s="100">
        <f t="shared" si="28"/>
        <v>0.22219279177661738</v>
      </c>
      <c r="K106" s="37"/>
      <c r="L106" s="37"/>
      <c r="M106" s="39"/>
      <c r="N106" s="35"/>
      <c r="O106" s="22"/>
      <c r="P106" s="28"/>
    </row>
    <row r="107" spans="2:16" ht="12" customHeight="1">
      <c r="B107" s="27"/>
      <c r="C107" s="90" t="s">
        <v>69</v>
      </c>
      <c r="D107" s="91">
        <v>36.735666999999999</v>
      </c>
      <c r="E107" s="88">
        <v>17.971997999999999</v>
      </c>
      <c r="F107" s="92">
        <f t="shared" si="26"/>
        <v>0.48922476349755672</v>
      </c>
      <c r="G107" s="89">
        <v>28.268473</v>
      </c>
      <c r="H107" s="89">
        <v>12.220189</v>
      </c>
      <c r="I107" s="92">
        <f t="shared" si="27"/>
        <v>0.43229038229266925</v>
      </c>
      <c r="J107" s="100">
        <f t="shared" si="28"/>
        <v>1.9069418695270259E-2</v>
      </c>
      <c r="K107" s="37"/>
      <c r="L107" s="37"/>
      <c r="M107" s="39"/>
      <c r="N107" s="35"/>
      <c r="O107" s="22"/>
      <c r="P107" s="28"/>
    </row>
    <row r="108" spans="2:16" ht="12" customHeight="1">
      <c r="B108" s="27"/>
      <c r="C108" s="90" t="s">
        <v>70</v>
      </c>
      <c r="D108" s="91">
        <v>8.7112960000000008</v>
      </c>
      <c r="E108" s="88">
        <v>6.7071940000000003</v>
      </c>
      <c r="F108" s="92">
        <f t="shared" si="26"/>
        <v>0.76994215326858362</v>
      </c>
      <c r="G108" s="89">
        <v>14.122546</v>
      </c>
      <c r="H108" s="89">
        <v>5.192685</v>
      </c>
      <c r="I108" s="92">
        <f t="shared" si="27"/>
        <v>0.36768759683983326</v>
      </c>
      <c r="J108" s="100">
        <f t="shared" si="28"/>
        <v>4.5220180921836271E-3</v>
      </c>
      <c r="K108" s="37"/>
      <c r="L108" s="37"/>
      <c r="M108" s="39"/>
      <c r="N108" s="35"/>
      <c r="O108" s="22"/>
      <c r="P108" s="28"/>
    </row>
    <row r="109" spans="2:16" ht="12" customHeight="1">
      <c r="B109" s="27"/>
      <c r="C109" s="90"/>
      <c r="D109" s="91"/>
      <c r="E109" s="88"/>
      <c r="F109" s="92" t="e">
        <f t="shared" si="26"/>
        <v>#DIV/0!</v>
      </c>
      <c r="G109" s="89"/>
      <c r="H109" s="89"/>
      <c r="I109" s="92" t="e">
        <f t="shared" si="27"/>
        <v>#DIV/0!</v>
      </c>
      <c r="J109" s="100">
        <f t="shared" si="28"/>
        <v>0</v>
      </c>
      <c r="K109" s="37"/>
      <c r="L109" s="37"/>
      <c r="M109" s="39"/>
      <c r="N109" s="35"/>
      <c r="O109" s="22"/>
      <c r="P109" s="28"/>
    </row>
    <row r="110" spans="2:16" ht="12" customHeight="1">
      <c r="B110" s="27"/>
      <c r="C110" s="90"/>
      <c r="D110" s="91"/>
      <c r="E110" s="88"/>
      <c r="F110" s="92" t="e">
        <f t="shared" si="26"/>
        <v>#DIV/0!</v>
      </c>
      <c r="G110" s="89"/>
      <c r="H110" s="89"/>
      <c r="I110" s="92" t="e">
        <f t="shared" si="27"/>
        <v>#DIV/0!</v>
      </c>
      <c r="J110" s="100">
        <f t="shared" si="28"/>
        <v>0</v>
      </c>
      <c r="K110" s="37"/>
      <c r="L110" s="37"/>
      <c r="M110" s="39"/>
      <c r="N110" s="35"/>
      <c r="O110" s="22"/>
      <c r="P110" s="28"/>
    </row>
    <row r="111" spans="2:16" ht="12" customHeight="1">
      <c r="B111" s="27"/>
      <c r="C111" s="93" t="s">
        <v>40</v>
      </c>
      <c r="D111" s="91">
        <f>SUM(D104:D110)</f>
        <v>1926.4177679999998</v>
      </c>
      <c r="E111" s="88">
        <f t="shared" ref="E111" si="29">SUM(E104:E110)</f>
        <v>1024.8777340000001</v>
      </c>
      <c r="F111" s="92">
        <f t="shared" si="26"/>
        <v>0.53201218916498294</v>
      </c>
      <c r="G111" s="91">
        <f t="shared" ref="G111:H111" si="30">SUM(G104:G110)</f>
        <v>1835.5630770000002</v>
      </c>
      <c r="H111" s="88">
        <f t="shared" si="30"/>
        <v>1135.1878589999999</v>
      </c>
      <c r="I111" s="92">
        <f t="shared" si="27"/>
        <v>0.61844121470089897</v>
      </c>
      <c r="J111" s="37"/>
      <c r="K111" s="37"/>
      <c r="L111" s="37"/>
      <c r="M111" s="39"/>
      <c r="N111" s="35"/>
      <c r="O111" s="22"/>
      <c r="P111" s="28"/>
    </row>
    <row r="112" spans="2:16" ht="12" customHeight="1">
      <c r="B112" s="27"/>
      <c r="E112" s="36"/>
      <c r="F112" s="37"/>
      <c r="G112" s="37"/>
      <c r="H112" s="38"/>
      <c r="I112" s="37"/>
      <c r="J112" s="37"/>
      <c r="K112" s="37"/>
      <c r="L112" s="37"/>
      <c r="M112" s="39"/>
      <c r="N112" s="35"/>
      <c r="O112" s="22"/>
      <c r="P112" s="28"/>
    </row>
    <row r="113" spans="2:16" ht="12" customHeight="1">
      <c r="B113" s="27"/>
      <c r="E113" s="36"/>
      <c r="F113" s="37"/>
      <c r="G113" s="37"/>
      <c r="H113" s="38"/>
      <c r="I113" s="37"/>
      <c r="J113" s="37"/>
      <c r="K113" s="37"/>
      <c r="L113" s="37"/>
      <c r="M113" s="39"/>
      <c r="N113" s="35"/>
      <c r="O113" s="22"/>
      <c r="P113" s="28"/>
    </row>
    <row r="114" spans="2:16">
      <c r="B114" s="27"/>
      <c r="P114" s="28"/>
    </row>
    <row r="115" spans="2:16">
      <c r="B115" s="27"/>
      <c r="P115" s="28"/>
    </row>
    <row r="116" spans="2:16">
      <c r="B116" s="27"/>
      <c r="P116" s="28"/>
    </row>
    <row r="117" spans="2:16">
      <c r="B117" s="27"/>
      <c r="P117" s="28"/>
    </row>
    <row r="118" spans="2:16"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4"/>
    </row>
  </sheetData>
  <mergeCells count="12">
    <mergeCell ref="E17:F17"/>
    <mergeCell ref="E15:F15"/>
    <mergeCell ref="E16:F16"/>
    <mergeCell ref="E18:F18"/>
    <mergeCell ref="E13:F14"/>
    <mergeCell ref="G13:I13"/>
    <mergeCell ref="J13:L13"/>
    <mergeCell ref="B2:P3"/>
    <mergeCell ref="C8:O8"/>
    <mergeCell ref="E11:L11"/>
    <mergeCell ref="E12:L12"/>
    <mergeCell ref="N11:P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showGridLines="0" workbookViewId="0">
      <selection activeCell="C7" sqref="C7"/>
    </sheetView>
  </sheetViews>
  <sheetFormatPr defaultColWidth="8.85546875" defaultRowHeight="11.25"/>
  <cols>
    <col min="1" max="1" width="158" style="59" customWidth="1"/>
    <col min="2" max="3" width="15" style="59" bestFit="1" customWidth="1"/>
    <col min="4" max="4" width="11.28515625" style="59" bestFit="1" customWidth="1"/>
    <col min="5" max="16384" width="8.85546875" style="59"/>
  </cols>
  <sheetData>
    <row r="1" spans="1:4">
      <c r="A1" s="185" t="s">
        <v>75</v>
      </c>
      <c r="B1" s="185"/>
      <c r="C1" s="185"/>
      <c r="D1" s="185"/>
    </row>
    <row r="3" spans="1:4">
      <c r="A3" s="186" t="s">
        <v>76</v>
      </c>
      <c r="B3" s="186"/>
      <c r="C3" s="186"/>
      <c r="D3" s="186"/>
    </row>
    <row r="4" spans="1:4">
      <c r="A4" s="186" t="s">
        <v>77</v>
      </c>
      <c r="B4" s="186"/>
      <c r="C4" s="186"/>
      <c r="D4" s="186"/>
    </row>
    <row r="5" spans="1:4">
      <c r="A5" s="73" t="s">
        <v>59</v>
      </c>
      <c r="B5" s="71"/>
      <c r="C5" s="71"/>
      <c r="D5" s="72"/>
    </row>
    <row r="6" spans="1:4">
      <c r="A6" s="73" t="s">
        <v>78</v>
      </c>
      <c r="B6" s="71"/>
      <c r="C6" s="71"/>
      <c r="D6" s="72"/>
    </row>
    <row r="7" spans="1:4">
      <c r="A7" s="73" t="s">
        <v>79</v>
      </c>
      <c r="B7" s="71"/>
      <c r="C7" s="71"/>
      <c r="D7" s="72"/>
    </row>
    <row r="8" spans="1:4">
      <c r="A8" s="73"/>
      <c r="B8" s="71"/>
      <c r="C8" s="71"/>
      <c r="D8" s="72"/>
    </row>
    <row r="9" spans="1:4">
      <c r="A9" s="73"/>
      <c r="B9" s="71"/>
      <c r="C9" s="71"/>
      <c r="D9" s="72"/>
    </row>
    <row r="10" spans="1:4">
      <c r="A10" s="74" t="s">
        <v>80</v>
      </c>
      <c r="B10" s="71"/>
      <c r="C10" s="71"/>
      <c r="D10" s="72"/>
    </row>
    <row r="11" spans="1:4">
      <c r="A11" s="75" t="s">
        <v>81</v>
      </c>
      <c r="B11" s="76">
        <v>69091780</v>
      </c>
      <c r="C11" s="77">
        <v>0</v>
      </c>
      <c r="D11" s="77" t="s">
        <v>82</v>
      </c>
    </row>
    <row r="12" spans="1:4">
      <c r="A12" s="78" t="s">
        <v>83</v>
      </c>
      <c r="B12" s="79" t="s">
        <v>17</v>
      </c>
      <c r="C12" s="80" t="s">
        <v>84</v>
      </c>
      <c r="D12" s="78" t="s">
        <v>85</v>
      </c>
    </row>
    <row r="13" spans="1:4" ht="22.5">
      <c r="A13" s="75" t="s">
        <v>86</v>
      </c>
      <c r="B13" s="76">
        <v>39813547</v>
      </c>
      <c r="C13" s="77">
        <v>0</v>
      </c>
      <c r="D13" s="77" t="s">
        <v>87</v>
      </c>
    </row>
    <row r="14" spans="1:4">
      <c r="A14" s="75" t="s">
        <v>88</v>
      </c>
      <c r="B14" s="81">
        <v>29278233</v>
      </c>
      <c r="C14" s="82">
        <v>0</v>
      </c>
      <c r="D14" s="82" t="s">
        <v>87</v>
      </c>
    </row>
    <row r="17" spans="1:4">
      <c r="A17" s="74" t="s">
        <v>89</v>
      </c>
      <c r="B17" s="71"/>
      <c r="C17" s="71"/>
      <c r="D17" s="72"/>
    </row>
    <row r="18" spans="1:4" ht="12" thickBot="1">
      <c r="A18" s="63" t="s">
        <v>81</v>
      </c>
      <c r="B18" s="65">
        <v>15125613</v>
      </c>
      <c r="C18" s="65">
        <v>5768788</v>
      </c>
      <c r="D18" s="64" t="s">
        <v>90</v>
      </c>
    </row>
    <row r="19" spans="1:4" ht="12" thickBot="1">
      <c r="A19" s="69" t="s">
        <v>83</v>
      </c>
      <c r="B19" s="70" t="s">
        <v>17</v>
      </c>
      <c r="C19" s="66" t="s">
        <v>84</v>
      </c>
      <c r="D19" s="69" t="s">
        <v>85</v>
      </c>
    </row>
    <row r="20" spans="1:4" ht="12" thickBot="1">
      <c r="A20" s="60" t="s">
        <v>91</v>
      </c>
      <c r="B20" s="61">
        <v>3945422</v>
      </c>
      <c r="C20" s="61">
        <v>483787</v>
      </c>
      <c r="D20" s="62" t="s">
        <v>92</v>
      </c>
    </row>
    <row r="21" spans="1:4" ht="12" thickBot="1">
      <c r="A21" s="60" t="s">
        <v>93</v>
      </c>
      <c r="B21" s="67">
        <v>0</v>
      </c>
      <c r="C21" s="67">
        <v>0</v>
      </c>
      <c r="D21" s="67" t="s">
        <v>87</v>
      </c>
    </row>
    <row r="22" spans="1:4" ht="12" thickBot="1">
      <c r="A22" s="60" t="s">
        <v>94</v>
      </c>
      <c r="B22" s="68">
        <v>883281</v>
      </c>
      <c r="C22" s="68">
        <v>882297</v>
      </c>
      <c r="D22" s="67" t="s">
        <v>95</v>
      </c>
    </row>
    <row r="23" spans="1:4" ht="12" thickBot="1">
      <c r="A23" s="60" t="s">
        <v>96</v>
      </c>
      <c r="B23" s="67">
        <v>0</v>
      </c>
      <c r="C23" s="67">
        <v>0</v>
      </c>
      <c r="D23" s="67" t="s">
        <v>87</v>
      </c>
    </row>
    <row r="24" spans="1:4" ht="23.25" thickBot="1">
      <c r="A24" s="60" t="s">
        <v>97</v>
      </c>
      <c r="B24" s="67">
        <v>0</v>
      </c>
      <c r="C24" s="67"/>
      <c r="D24" s="67" t="s">
        <v>87</v>
      </c>
    </row>
    <row r="25" spans="1:4" ht="12" thickBot="1">
      <c r="A25" s="60" t="s">
        <v>98</v>
      </c>
      <c r="B25" s="68">
        <v>8523</v>
      </c>
      <c r="C25" s="67"/>
      <c r="D25" s="67"/>
    </row>
    <row r="26" spans="1:4" ht="23.25" thickBot="1">
      <c r="A26" s="60" t="s">
        <v>86</v>
      </c>
      <c r="B26" s="68">
        <v>1513510</v>
      </c>
      <c r="C26" s="68">
        <v>1361910</v>
      </c>
      <c r="D26" s="67" t="s">
        <v>99</v>
      </c>
    </row>
    <row r="27" spans="1:4" ht="12" thickBot="1">
      <c r="A27" s="60" t="s">
        <v>88</v>
      </c>
      <c r="B27" s="68">
        <v>1532948</v>
      </c>
      <c r="C27" s="68">
        <v>1505718</v>
      </c>
      <c r="D27" s="67" t="s">
        <v>100</v>
      </c>
    </row>
    <row r="28" spans="1:4" ht="12" thickBot="1">
      <c r="A28" s="60" t="s">
        <v>101</v>
      </c>
      <c r="B28" s="68">
        <v>5399650</v>
      </c>
      <c r="C28" s="67">
        <v>0</v>
      </c>
      <c r="D28" s="67" t="s">
        <v>87</v>
      </c>
    </row>
    <row r="29" spans="1:4" ht="12" thickBot="1">
      <c r="A29" s="60" t="s">
        <v>102</v>
      </c>
      <c r="B29" s="68">
        <v>1410519</v>
      </c>
      <c r="C29" s="68">
        <v>1306085</v>
      </c>
      <c r="D29" s="67" t="s">
        <v>103</v>
      </c>
    </row>
    <row r="30" spans="1:4" ht="23.25" thickBot="1">
      <c r="A30" s="60" t="s">
        <v>104</v>
      </c>
      <c r="B30" s="68">
        <v>215880</v>
      </c>
      <c r="C30" s="68">
        <v>114495</v>
      </c>
      <c r="D30" s="67" t="s">
        <v>105</v>
      </c>
    </row>
    <row r="31" spans="1:4" ht="23.25" thickBot="1">
      <c r="A31" s="60" t="s">
        <v>106</v>
      </c>
      <c r="B31" s="68">
        <v>215880</v>
      </c>
      <c r="C31" s="68">
        <v>114495</v>
      </c>
      <c r="D31" s="67" t="s">
        <v>105</v>
      </c>
    </row>
  </sheetData>
  <mergeCells count="3">
    <mergeCell ref="A1:D1"/>
    <mergeCell ref="A3:D3"/>
    <mergeCell ref="A4:D4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18"/>
  <sheetViews>
    <sheetView topLeftCell="C1" zoomScale="85" zoomScaleNormal="85" workbookViewId="0">
      <selection activeCell="K38" sqref="K38"/>
    </sheetView>
  </sheetViews>
  <sheetFormatPr defaultColWidth="0" defaultRowHeight="12"/>
  <cols>
    <col min="1" max="2" width="11.7109375" style="21" customWidth="1"/>
    <col min="3" max="3" width="38.7109375" style="21" customWidth="1"/>
    <col min="4" max="4" width="11.5703125" style="21" customWidth="1"/>
    <col min="5" max="5" width="11.7109375" style="21" customWidth="1"/>
    <col min="6" max="6" width="14" style="21" customWidth="1"/>
    <col min="7" max="7" width="13.28515625" style="21" customWidth="1"/>
    <col min="8" max="10" width="11.7109375" style="21" customWidth="1"/>
    <col min="11" max="11" width="12.85546875" style="21" customWidth="1"/>
    <col min="12" max="17" width="11.7109375" style="21" customWidth="1"/>
    <col min="18" max="20" width="0" style="21" hidden="1" customWidth="1"/>
    <col min="21" max="16384" width="11.42578125" style="21" hidden="1"/>
  </cols>
  <sheetData>
    <row r="1" spans="2:16" ht="9" customHeight="1">
      <c r="C1" s="22"/>
      <c r="D1" s="22"/>
    </row>
    <row r="2" spans="2:16">
      <c r="B2" s="179" t="s">
        <v>107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2:16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2:16">
      <c r="B4" s="23"/>
      <c r="G4" s="23"/>
      <c r="L4" s="23"/>
      <c r="M4" s="23"/>
    </row>
    <row r="5" spans="2:16">
      <c r="B5" s="23"/>
      <c r="G5" s="23"/>
      <c r="L5" s="23"/>
      <c r="M5" s="23"/>
    </row>
    <row r="7" spans="2:16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</row>
    <row r="8" spans="2:16">
      <c r="B8" s="27"/>
      <c r="C8" s="180" t="s">
        <v>14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28"/>
    </row>
    <row r="9" spans="2:16">
      <c r="B9" s="2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</row>
    <row r="10" spans="2:16">
      <c r="B10" s="27"/>
      <c r="C10" s="31"/>
      <c r="D10" s="31"/>
      <c r="E10" s="31"/>
      <c r="L10" s="31"/>
      <c r="M10" s="31"/>
      <c r="N10" s="31"/>
      <c r="O10" s="31"/>
      <c r="P10" s="30"/>
    </row>
    <row r="11" spans="2:16" ht="14.45" customHeight="1">
      <c r="B11" s="27"/>
      <c r="C11" s="31"/>
      <c r="E11" s="174" t="s">
        <v>31</v>
      </c>
      <c r="F11" s="175"/>
      <c r="G11" s="175"/>
      <c r="H11" s="175"/>
      <c r="I11" s="175"/>
      <c r="J11" s="175"/>
      <c r="K11" s="175"/>
      <c r="L11" s="175"/>
      <c r="M11" s="32"/>
      <c r="N11" s="172" t="s">
        <v>24</v>
      </c>
      <c r="O11" s="172"/>
      <c r="P11" s="182"/>
    </row>
    <row r="12" spans="2:16" ht="16.5" customHeight="1">
      <c r="B12" s="27"/>
      <c r="C12" s="31"/>
      <c r="E12" s="181" t="s">
        <v>32</v>
      </c>
      <c r="F12" s="181"/>
      <c r="G12" s="181"/>
      <c r="H12" s="181"/>
      <c r="I12" s="181"/>
      <c r="J12" s="181"/>
      <c r="K12" s="181"/>
      <c r="L12" s="181"/>
      <c r="M12" s="33"/>
      <c r="N12" s="172"/>
      <c r="O12" s="172"/>
      <c r="P12" s="182"/>
    </row>
    <row r="13" spans="2:16" ht="11.25" customHeight="1">
      <c r="B13" s="27"/>
      <c r="E13" s="178" t="s">
        <v>33</v>
      </c>
      <c r="F13" s="178"/>
      <c r="G13" s="178" t="s">
        <v>34</v>
      </c>
      <c r="H13" s="178"/>
      <c r="I13" s="178"/>
      <c r="J13" s="178" t="s">
        <v>35</v>
      </c>
      <c r="K13" s="178"/>
      <c r="L13" s="178"/>
      <c r="M13" s="45"/>
      <c r="N13" s="172"/>
      <c r="O13" s="172"/>
      <c r="P13" s="182"/>
    </row>
    <row r="14" spans="2:16" ht="11.25" customHeight="1">
      <c r="B14" s="27"/>
      <c r="E14" s="178"/>
      <c r="F14" s="178"/>
      <c r="G14" s="133" t="s">
        <v>25</v>
      </c>
      <c r="H14" s="133" t="s">
        <v>36</v>
      </c>
      <c r="I14" s="133" t="s">
        <v>20</v>
      </c>
      <c r="J14" s="133" t="s">
        <v>25</v>
      </c>
      <c r="K14" s="133" t="s">
        <v>36</v>
      </c>
      <c r="L14" s="133" t="s">
        <v>20</v>
      </c>
      <c r="M14" s="58"/>
      <c r="O14" s="22"/>
      <c r="P14" s="28"/>
    </row>
    <row r="15" spans="2:16" ht="12" customHeight="1">
      <c r="B15" s="27"/>
      <c r="D15" s="47"/>
      <c r="E15" s="183" t="s">
        <v>37</v>
      </c>
      <c r="F15" s="183"/>
      <c r="G15" s="134">
        <f>+D39</f>
        <v>761.60255700000005</v>
      </c>
      <c r="H15" s="134">
        <f>+E39</f>
        <v>549.24355500000001</v>
      </c>
      <c r="I15" s="135">
        <f>+H15/G15</f>
        <v>0.72116821293707922</v>
      </c>
      <c r="J15" s="134">
        <f t="shared" ref="J15:K15" si="0">+G39</f>
        <v>999.59695199999999</v>
      </c>
      <c r="K15" s="134">
        <f t="shared" si="0"/>
        <v>705.81885899999997</v>
      </c>
      <c r="L15" s="135">
        <f t="shared" ref="L15:L18" si="1">+K15/J15</f>
        <v>0.70610345258435725</v>
      </c>
      <c r="M15" s="84"/>
      <c r="N15" s="47"/>
      <c r="O15" s="48">
        <f>(I15-L15)*100</f>
        <v>1.5064760352721973</v>
      </c>
      <c r="P15" s="28"/>
    </row>
    <row r="16" spans="2:16" ht="12" customHeight="1">
      <c r="B16" s="27"/>
      <c r="C16" s="50"/>
      <c r="D16" s="47"/>
      <c r="E16" s="183" t="s">
        <v>38</v>
      </c>
      <c r="F16" s="183"/>
      <c r="G16" s="134">
        <f>D55</f>
        <v>462.79489699999999</v>
      </c>
      <c r="H16" s="134">
        <f>E55</f>
        <v>178.908061</v>
      </c>
      <c r="I16" s="135">
        <f t="shared" ref="I16:I18" si="2">+H16/G16</f>
        <v>0.38658174962547182</v>
      </c>
      <c r="J16" s="134">
        <f>G55</f>
        <v>300.036967</v>
      </c>
      <c r="K16" s="134">
        <f>H55</f>
        <v>211.28811300000001</v>
      </c>
      <c r="L16" s="135">
        <f t="shared" si="1"/>
        <v>0.70420693527407907</v>
      </c>
      <c r="M16" s="84"/>
      <c r="N16" s="47"/>
      <c r="O16" s="48">
        <f>(I16-L16)*100</f>
        <v>-31.762518564860727</v>
      </c>
      <c r="P16" s="28"/>
    </row>
    <row r="17" spans="2:16" ht="12" customHeight="1">
      <c r="B17" s="27"/>
      <c r="D17" s="47"/>
      <c r="E17" s="183" t="s">
        <v>39</v>
      </c>
      <c r="F17" s="183"/>
      <c r="G17" s="134">
        <f>+D71</f>
        <v>1882.3173750000001</v>
      </c>
      <c r="H17" s="134">
        <f>+E71</f>
        <v>896.57518800000003</v>
      </c>
      <c r="I17" s="135">
        <f t="shared" si="2"/>
        <v>0.47631456836549679</v>
      </c>
      <c r="J17" s="134">
        <f>+G71</f>
        <v>1858.2364319999999</v>
      </c>
      <c r="K17" s="134">
        <f>+H71</f>
        <v>1179.171409</v>
      </c>
      <c r="L17" s="135">
        <f t="shared" si="1"/>
        <v>0.63456478879324874</v>
      </c>
      <c r="M17" s="84"/>
      <c r="N17" s="47"/>
      <c r="O17" s="48">
        <f>(I17-L17)*100</f>
        <v>-15.825022042775194</v>
      </c>
      <c r="P17" s="28"/>
    </row>
    <row r="18" spans="2:16" ht="12" customHeight="1">
      <c r="B18" s="27"/>
      <c r="D18" s="47"/>
      <c r="E18" s="184" t="s">
        <v>40</v>
      </c>
      <c r="F18" s="184"/>
      <c r="G18" s="136">
        <f>SUM(G15:G17)</f>
        <v>3106.714829</v>
      </c>
      <c r="H18" s="136">
        <f>SUM(H15:H17)</f>
        <v>1624.7268039999999</v>
      </c>
      <c r="I18" s="135">
        <f t="shared" si="2"/>
        <v>0.52297262331057681</v>
      </c>
      <c r="J18" s="136">
        <f>SUM(J15:J17)</f>
        <v>3157.8703509999996</v>
      </c>
      <c r="K18" s="136">
        <f>SUM(K15:K17)</f>
        <v>2096.2783810000001</v>
      </c>
      <c r="L18" s="135">
        <f t="shared" si="1"/>
        <v>0.66382661350747785</v>
      </c>
      <c r="M18" s="85"/>
      <c r="N18" s="49"/>
      <c r="O18" s="48">
        <f>(I18-L18)*100</f>
        <v>-14.085399019690104</v>
      </c>
      <c r="P18" s="28"/>
    </row>
    <row r="19" spans="2:16" ht="12" customHeight="1">
      <c r="B19" s="27"/>
      <c r="E19" s="83" t="s">
        <v>72</v>
      </c>
      <c r="F19" s="116"/>
      <c r="G19" s="116"/>
      <c r="H19" s="116"/>
      <c r="I19" s="116"/>
      <c r="J19" s="116"/>
      <c r="K19" s="116"/>
      <c r="L19" s="116"/>
      <c r="M19" s="46"/>
      <c r="N19" s="35"/>
      <c r="O19" s="22"/>
      <c r="P19" s="28"/>
    </row>
    <row r="20" spans="2:16" ht="12" customHeight="1">
      <c r="B20" s="27"/>
      <c r="E20" s="36" t="s">
        <v>28</v>
      </c>
      <c r="F20" s="37"/>
      <c r="G20" s="37"/>
      <c r="H20" s="38"/>
      <c r="I20" s="37"/>
      <c r="J20" s="37"/>
      <c r="K20" s="37"/>
      <c r="L20" s="37"/>
      <c r="M20" s="39"/>
      <c r="N20" s="35"/>
      <c r="O20" s="22"/>
      <c r="P20" s="28"/>
    </row>
    <row r="21" spans="2:16" ht="12" customHeight="1">
      <c r="B21" s="27"/>
      <c r="E21" s="36"/>
      <c r="F21" s="37"/>
      <c r="G21" s="37"/>
      <c r="H21" s="38"/>
      <c r="I21" s="37"/>
      <c r="J21" s="37"/>
      <c r="K21" s="37"/>
      <c r="L21" s="37"/>
      <c r="M21" s="39"/>
      <c r="N21" s="35"/>
      <c r="O21" s="22"/>
      <c r="P21" s="28"/>
    </row>
    <row r="22" spans="2:16" ht="12" customHeight="1">
      <c r="B22" s="27"/>
      <c r="E22" s="36"/>
      <c r="F22" s="37"/>
      <c r="G22" s="37"/>
      <c r="H22" s="38"/>
      <c r="I22" s="37"/>
      <c r="J22" s="37"/>
      <c r="K22" s="37"/>
      <c r="L22" s="37"/>
      <c r="M22" s="39"/>
      <c r="N22" s="35"/>
      <c r="O22" s="22"/>
      <c r="P22" s="28"/>
    </row>
    <row r="23" spans="2:16" ht="12" customHeight="1">
      <c r="B23" s="27"/>
      <c r="C23" s="49" t="s">
        <v>73</v>
      </c>
      <c r="E23" s="36"/>
      <c r="F23" s="37"/>
      <c r="G23" s="37"/>
      <c r="H23" s="38"/>
      <c r="I23" s="37"/>
      <c r="J23" s="37"/>
      <c r="K23" s="37"/>
      <c r="L23" s="37"/>
      <c r="M23" s="39"/>
      <c r="N23" s="35"/>
      <c r="O23" s="22"/>
      <c r="P23" s="28"/>
    </row>
    <row r="24" spans="2:16" ht="12" customHeight="1">
      <c r="B24" s="27"/>
      <c r="C24" s="49"/>
      <c r="E24" s="36"/>
      <c r="F24" s="37"/>
      <c r="G24" s="37"/>
      <c r="H24" s="38"/>
      <c r="I24" s="37"/>
      <c r="J24" s="37"/>
      <c r="K24" s="37"/>
      <c r="L24" s="37"/>
      <c r="M24" s="39"/>
      <c r="N24" s="35"/>
      <c r="O24" s="22"/>
      <c r="P24" s="28"/>
    </row>
    <row r="25" spans="2:16" ht="12" customHeight="1">
      <c r="B25" s="27"/>
      <c r="C25" s="49" t="s">
        <v>37</v>
      </c>
      <c r="E25" s="36"/>
      <c r="F25" s="37"/>
      <c r="G25" s="37"/>
      <c r="H25" s="38"/>
      <c r="I25" s="37"/>
      <c r="J25" s="37"/>
      <c r="K25" s="37"/>
      <c r="L25" s="37"/>
      <c r="M25" s="39"/>
      <c r="N25" s="35"/>
      <c r="O25" s="22"/>
      <c r="P25" s="28"/>
    </row>
    <row r="26" spans="2:16" ht="12" customHeight="1">
      <c r="B26" s="27"/>
      <c r="E26" s="36"/>
      <c r="F26" s="37"/>
      <c r="G26" s="37"/>
      <c r="H26" s="38"/>
      <c r="I26" s="37"/>
      <c r="J26" s="37"/>
      <c r="K26" s="37"/>
      <c r="L26" s="37"/>
      <c r="M26" s="39"/>
      <c r="N26" s="35"/>
      <c r="O26" s="22"/>
      <c r="P26" s="28"/>
    </row>
    <row r="27" spans="2:16" ht="12" customHeight="1">
      <c r="B27" s="27"/>
      <c r="C27" s="94" t="s">
        <v>42</v>
      </c>
      <c r="D27" s="94" t="s">
        <v>43</v>
      </c>
      <c r="E27" s="95" t="s">
        <v>44</v>
      </c>
      <c r="F27" s="94" t="s">
        <v>45</v>
      </c>
      <c r="G27" s="96" t="s">
        <v>46</v>
      </c>
      <c r="H27" s="96" t="s">
        <v>47</v>
      </c>
      <c r="I27" s="94" t="s">
        <v>45</v>
      </c>
      <c r="J27" s="37"/>
      <c r="K27" s="37"/>
      <c r="L27" s="37"/>
      <c r="M27" s="39"/>
      <c r="N27" s="35"/>
      <c r="O27" s="22"/>
      <c r="P27" s="28"/>
    </row>
    <row r="28" spans="2:16" ht="12" customHeight="1">
      <c r="B28" s="27"/>
      <c r="C28" s="90" t="s">
        <v>52</v>
      </c>
      <c r="D28" s="91">
        <v>178.62951100000001</v>
      </c>
      <c r="E28" s="88">
        <v>173.709506</v>
      </c>
      <c r="F28" s="92">
        <f>+E28/D28</f>
        <v>0.97245693070278849</v>
      </c>
      <c r="G28" s="89">
        <v>290.64933000000002</v>
      </c>
      <c r="H28" s="89">
        <v>250.097205</v>
      </c>
      <c r="I28" s="92">
        <f t="shared" ref="I28:I39" si="3">+H28/G28</f>
        <v>0.86047748673633617</v>
      </c>
      <c r="J28" s="37"/>
      <c r="K28" s="37"/>
      <c r="L28" s="37"/>
      <c r="M28" s="39"/>
      <c r="N28" s="35"/>
      <c r="O28" s="22"/>
      <c r="P28" s="28"/>
    </row>
    <row r="29" spans="2:16" ht="12" customHeight="1">
      <c r="B29" s="27"/>
      <c r="C29" s="90" t="s">
        <v>48</v>
      </c>
      <c r="D29" s="91">
        <v>170.505551</v>
      </c>
      <c r="E29" s="88">
        <v>126.49623099999999</v>
      </c>
      <c r="F29" s="92">
        <f t="shared" ref="F29:F39" si="4">+E29/D29</f>
        <v>0.74188922447457439</v>
      </c>
      <c r="G29" s="89">
        <v>135.62211500000001</v>
      </c>
      <c r="H29" s="89">
        <v>85.366140999999999</v>
      </c>
      <c r="I29" s="92">
        <f t="shared" si="3"/>
        <v>0.62944115714461457</v>
      </c>
      <c r="J29" s="37"/>
      <c r="K29" s="37"/>
      <c r="L29" s="37"/>
      <c r="M29" s="39"/>
      <c r="N29" s="35"/>
      <c r="O29" s="22"/>
      <c r="P29" s="28"/>
    </row>
    <row r="30" spans="2:16" ht="12" customHeight="1">
      <c r="B30" s="27"/>
      <c r="C30" s="90" t="s">
        <v>50</v>
      </c>
      <c r="D30" s="91">
        <v>126.06335</v>
      </c>
      <c r="E30" s="88">
        <v>61.179434000000001</v>
      </c>
      <c r="F30" s="92">
        <f t="shared" si="4"/>
        <v>0.48530706188594863</v>
      </c>
      <c r="G30" s="89">
        <v>315.40794399999999</v>
      </c>
      <c r="H30" s="89">
        <v>216.92137299999999</v>
      </c>
      <c r="I30" s="92">
        <f t="shared" si="3"/>
        <v>0.68774860344037503</v>
      </c>
      <c r="J30" s="37"/>
      <c r="K30" s="37"/>
      <c r="L30" s="37"/>
      <c r="M30" s="39"/>
      <c r="N30" s="35"/>
      <c r="O30" s="22"/>
      <c r="P30" s="28"/>
    </row>
    <row r="31" spans="2:16" ht="12" customHeight="1">
      <c r="B31" s="27"/>
      <c r="C31" s="90" t="s">
        <v>55</v>
      </c>
      <c r="D31" s="91">
        <v>65.946011999999996</v>
      </c>
      <c r="E31" s="88">
        <v>50.63044</v>
      </c>
      <c r="F31" s="92">
        <f t="shared" si="4"/>
        <v>0.76775590311662822</v>
      </c>
      <c r="G31" s="89">
        <v>16.816866999999998</v>
      </c>
      <c r="H31" s="89">
        <v>16.007339000000002</v>
      </c>
      <c r="I31" s="92">
        <f t="shared" si="3"/>
        <v>0.95186213936281971</v>
      </c>
      <c r="J31" s="37"/>
      <c r="K31" s="37"/>
      <c r="L31" s="37"/>
      <c r="M31" s="39"/>
      <c r="N31" s="35"/>
      <c r="O31" s="22"/>
      <c r="P31" s="28"/>
    </row>
    <row r="32" spans="2:16" ht="12" customHeight="1">
      <c r="B32" s="27"/>
      <c r="C32" s="90" t="s">
        <v>51</v>
      </c>
      <c r="D32" s="91">
        <v>63.551071999999998</v>
      </c>
      <c r="E32" s="88">
        <v>41.332991</v>
      </c>
      <c r="F32" s="92">
        <f t="shared" si="4"/>
        <v>0.6503901460544993</v>
      </c>
      <c r="G32" s="89">
        <v>135.23661899999999</v>
      </c>
      <c r="H32" s="89">
        <v>54.312820000000002</v>
      </c>
      <c r="I32" s="92">
        <f t="shared" si="3"/>
        <v>0.40161326422986077</v>
      </c>
      <c r="J32" s="37"/>
      <c r="K32" s="37"/>
      <c r="L32" s="37"/>
      <c r="M32" s="39"/>
      <c r="N32" s="35"/>
      <c r="O32" s="22"/>
      <c r="P32" s="28"/>
    </row>
    <row r="33" spans="2:16" ht="12" customHeight="1">
      <c r="B33" s="27"/>
      <c r="C33" s="90" t="s">
        <v>49</v>
      </c>
      <c r="D33" s="91">
        <v>58.823039000000001</v>
      </c>
      <c r="E33" s="88">
        <v>43.721195999999999</v>
      </c>
      <c r="F33" s="92">
        <f t="shared" si="4"/>
        <v>0.74326652861304898</v>
      </c>
      <c r="G33" s="89">
        <v>51.757990999999997</v>
      </c>
      <c r="H33" s="89">
        <v>39.707982999999999</v>
      </c>
      <c r="I33" s="92">
        <f t="shared" si="3"/>
        <v>0.76718555401425836</v>
      </c>
      <c r="J33" s="37"/>
      <c r="K33" s="37"/>
      <c r="L33" s="37"/>
      <c r="M33" s="39"/>
      <c r="N33" s="35"/>
      <c r="O33" s="22"/>
      <c r="P33" s="28"/>
    </row>
    <row r="34" spans="2:16" ht="12" customHeight="1">
      <c r="B34" s="27"/>
      <c r="C34" s="90" t="s">
        <v>56</v>
      </c>
      <c r="D34" s="91">
        <v>24.199389</v>
      </c>
      <c r="E34" s="88">
        <v>3.508648</v>
      </c>
      <c r="F34" s="92">
        <f t="shared" si="4"/>
        <v>0.1449891152210496</v>
      </c>
      <c r="G34" s="89">
        <v>6.713165</v>
      </c>
      <c r="H34" s="89">
        <v>4.7220000000000004</v>
      </c>
      <c r="I34" s="92">
        <f t="shared" si="3"/>
        <v>0.70339400267980901</v>
      </c>
      <c r="J34" s="37"/>
      <c r="K34" s="37"/>
      <c r="L34" s="37"/>
      <c r="M34" s="39"/>
      <c r="N34" s="35"/>
      <c r="O34" s="22"/>
      <c r="P34" s="28"/>
    </row>
    <row r="35" spans="2:16" ht="12" customHeight="1">
      <c r="B35" s="27"/>
      <c r="C35" s="90" t="s">
        <v>54</v>
      </c>
      <c r="D35" s="91">
        <v>21.051034999999999</v>
      </c>
      <c r="E35" s="88">
        <v>17.001282</v>
      </c>
      <c r="F35" s="92">
        <f t="shared" si="4"/>
        <v>0.80762214304427316</v>
      </c>
      <c r="G35" s="89">
        <v>12.770046000000001</v>
      </c>
      <c r="H35" s="89">
        <v>9.9786210000000004</v>
      </c>
      <c r="I35" s="92">
        <f t="shared" si="3"/>
        <v>0.78140838333706863</v>
      </c>
      <c r="J35" s="37"/>
      <c r="K35" s="37"/>
      <c r="L35" s="37"/>
      <c r="M35" s="39"/>
      <c r="N35" s="35"/>
      <c r="O35" s="22"/>
      <c r="P35" s="28"/>
    </row>
    <row r="36" spans="2:16" ht="12" customHeight="1">
      <c r="B36" s="27"/>
      <c r="C36" s="90" t="s">
        <v>108</v>
      </c>
      <c r="D36" s="91">
        <v>12.343273</v>
      </c>
      <c r="E36" s="88">
        <v>9.2840640000000008</v>
      </c>
      <c r="F36" s="92">
        <f t="shared" si="4"/>
        <v>0.75215576938142747</v>
      </c>
      <c r="G36" s="89">
        <v>14.388745</v>
      </c>
      <c r="H36" s="89">
        <v>10.783032</v>
      </c>
      <c r="I36" s="92">
        <f t="shared" si="3"/>
        <v>0.74940740140992146</v>
      </c>
      <c r="J36" s="37"/>
      <c r="K36" s="37"/>
      <c r="L36" s="37"/>
      <c r="M36" s="39"/>
      <c r="N36" s="35"/>
      <c r="O36" s="22"/>
      <c r="P36" s="28"/>
    </row>
    <row r="37" spans="2:16" ht="12" customHeight="1">
      <c r="B37" s="27"/>
      <c r="C37" s="90" t="s">
        <v>53</v>
      </c>
      <c r="D37" s="91">
        <v>9.7457840000000004</v>
      </c>
      <c r="E37" s="88">
        <v>2.2918059999999998</v>
      </c>
      <c r="F37" s="92">
        <f t="shared" si="4"/>
        <v>0.23515871067940761</v>
      </c>
      <c r="G37" s="89">
        <v>4.5252100000000004</v>
      </c>
      <c r="H37" s="89">
        <v>3.8531770000000001</v>
      </c>
      <c r="I37" s="92">
        <f t="shared" si="3"/>
        <v>0.85149131200540962</v>
      </c>
      <c r="J37" s="37"/>
      <c r="K37" s="37"/>
      <c r="L37" s="37"/>
      <c r="M37" s="39"/>
      <c r="N37" s="35"/>
      <c r="O37" s="22"/>
      <c r="P37" s="28"/>
    </row>
    <row r="38" spans="2:16" ht="12" customHeight="1">
      <c r="B38" s="27"/>
      <c r="C38" s="90" t="s">
        <v>58</v>
      </c>
      <c r="D38" s="91">
        <v>30.74454100000014</v>
      </c>
      <c r="E38" s="88">
        <v>20.08795699999996</v>
      </c>
      <c r="F38" s="92">
        <f t="shared" si="4"/>
        <v>0.65338288836381941</v>
      </c>
      <c r="G38" s="89">
        <v>15.708920000000035</v>
      </c>
      <c r="H38" s="89">
        <v>14.069167999999991</v>
      </c>
      <c r="I38" s="92">
        <f t="shared" si="3"/>
        <v>0.89561650323510211</v>
      </c>
      <c r="J38" s="37"/>
      <c r="K38" s="37"/>
      <c r="L38" s="37"/>
      <c r="M38" s="39"/>
      <c r="N38" s="35"/>
      <c r="O38" s="22"/>
      <c r="P38" s="28"/>
    </row>
    <row r="39" spans="2:16" ht="12" customHeight="1">
      <c r="B39" s="27"/>
      <c r="C39" s="93" t="s">
        <v>40</v>
      </c>
      <c r="D39" s="91">
        <f t="shared" ref="D39:E39" si="5">SUM(D28:D38)</f>
        <v>761.60255700000005</v>
      </c>
      <c r="E39" s="88">
        <f t="shared" si="5"/>
        <v>549.24355500000001</v>
      </c>
      <c r="F39" s="92">
        <f t="shared" si="4"/>
        <v>0.72116821293707922</v>
      </c>
      <c r="G39" s="89">
        <f t="shared" ref="G39:H39" si="6">SUM(G28:G38)</f>
        <v>999.59695199999999</v>
      </c>
      <c r="H39" s="89">
        <f t="shared" si="6"/>
        <v>705.81885899999997</v>
      </c>
      <c r="I39" s="92">
        <f t="shared" si="3"/>
        <v>0.70610345258435725</v>
      </c>
      <c r="J39" s="37"/>
      <c r="K39" s="37"/>
      <c r="L39" s="37"/>
      <c r="M39" s="39"/>
      <c r="N39" s="35"/>
      <c r="O39" s="22"/>
      <c r="P39" s="28"/>
    </row>
    <row r="40" spans="2:16" ht="12" customHeight="1">
      <c r="B40" s="27"/>
      <c r="E40" s="36"/>
      <c r="G40" s="37"/>
      <c r="H40" s="37"/>
      <c r="I40" s="37"/>
      <c r="J40" s="37"/>
      <c r="K40" s="37"/>
      <c r="L40" s="37"/>
      <c r="M40" s="39"/>
      <c r="N40" s="35"/>
      <c r="O40" s="22"/>
      <c r="P40" s="28"/>
    </row>
    <row r="41" spans="2:16" ht="12" customHeight="1">
      <c r="B41" s="27"/>
      <c r="C41" s="49" t="s">
        <v>38</v>
      </c>
      <c r="E41" s="36"/>
      <c r="G41" s="37"/>
      <c r="H41" s="37"/>
      <c r="I41" s="37"/>
      <c r="J41" s="37"/>
      <c r="K41" s="37"/>
      <c r="L41" s="37"/>
      <c r="M41" s="39"/>
      <c r="N41" s="35"/>
      <c r="O41" s="22"/>
      <c r="P41" s="28"/>
    </row>
    <row r="42" spans="2:16" ht="12" customHeight="1">
      <c r="B42" s="27"/>
      <c r="E42" s="36"/>
      <c r="G42" s="37"/>
      <c r="H42" s="37"/>
      <c r="I42" s="37"/>
      <c r="J42" s="37"/>
      <c r="K42" s="37"/>
      <c r="L42" s="37"/>
      <c r="M42" s="39"/>
      <c r="N42" s="35"/>
      <c r="O42" s="22"/>
      <c r="P42" s="28"/>
    </row>
    <row r="43" spans="2:16" ht="12" customHeight="1">
      <c r="B43" s="27"/>
      <c r="C43" s="94" t="s">
        <v>42</v>
      </c>
      <c r="D43" s="94" t="s">
        <v>43</v>
      </c>
      <c r="E43" s="95" t="s">
        <v>44</v>
      </c>
      <c r="F43" s="94" t="s">
        <v>45</v>
      </c>
      <c r="G43" s="96" t="s">
        <v>46</v>
      </c>
      <c r="H43" s="96" t="s">
        <v>47</v>
      </c>
      <c r="I43" s="94" t="s">
        <v>45</v>
      </c>
      <c r="J43" s="37"/>
      <c r="K43" s="37"/>
      <c r="L43" s="37"/>
      <c r="M43" s="39"/>
      <c r="N43" s="35"/>
      <c r="O43" s="22"/>
      <c r="P43" s="28"/>
    </row>
    <row r="44" spans="2:16" ht="12" customHeight="1">
      <c r="B44" s="27"/>
      <c r="C44" s="90" t="s">
        <v>51</v>
      </c>
      <c r="D44" s="91">
        <v>148.35358600000001</v>
      </c>
      <c r="E44" s="88">
        <v>75.938374999999994</v>
      </c>
      <c r="F44" s="92">
        <f t="shared" ref="F44:F55" si="7">+E44/D44</f>
        <v>0.51187421246426756</v>
      </c>
      <c r="G44" s="89">
        <v>86.670744999999997</v>
      </c>
      <c r="H44" s="89">
        <v>75.748643999999999</v>
      </c>
      <c r="I44" s="92">
        <f t="shared" ref="I44:I55" si="8">+H44/G44</f>
        <v>0.87398168782326724</v>
      </c>
      <c r="J44" s="37"/>
      <c r="K44" s="37"/>
      <c r="L44" s="37"/>
      <c r="M44" s="39"/>
      <c r="N44" s="35"/>
      <c r="O44" s="22"/>
      <c r="P44" s="28"/>
    </row>
    <row r="45" spans="2:16" ht="12" customHeight="1">
      <c r="B45" s="27"/>
      <c r="C45" s="90" t="s">
        <v>48</v>
      </c>
      <c r="D45" s="91">
        <v>105.48055600000001</v>
      </c>
      <c r="E45" s="88">
        <v>43.057724999999998</v>
      </c>
      <c r="F45" s="92">
        <f t="shared" si="7"/>
        <v>0.40820532838298645</v>
      </c>
      <c r="G45" s="89">
        <v>88.730981</v>
      </c>
      <c r="H45" s="89">
        <v>60.78</v>
      </c>
      <c r="I45" s="92">
        <f t="shared" si="8"/>
        <v>0.68499186321404471</v>
      </c>
      <c r="J45" s="37"/>
      <c r="K45" s="37"/>
      <c r="L45" s="37"/>
      <c r="M45" s="39"/>
      <c r="N45" s="35"/>
      <c r="O45" s="22"/>
      <c r="P45" s="28"/>
    </row>
    <row r="46" spans="2:16" ht="12" customHeight="1">
      <c r="B46" s="27"/>
      <c r="C46" s="90" t="s">
        <v>50</v>
      </c>
      <c r="D46" s="91">
        <v>88.114344000000003</v>
      </c>
      <c r="E46" s="88">
        <v>25.932815999999999</v>
      </c>
      <c r="F46" s="92">
        <f t="shared" si="7"/>
        <v>0.29430867691643936</v>
      </c>
      <c r="G46" s="89">
        <v>75.129503</v>
      </c>
      <c r="H46" s="89">
        <v>41.219282999999997</v>
      </c>
      <c r="I46" s="92">
        <f t="shared" si="8"/>
        <v>0.54864309431143177</v>
      </c>
      <c r="J46" s="37"/>
      <c r="K46" s="37"/>
      <c r="L46" s="37"/>
      <c r="M46" s="39"/>
      <c r="N46" s="35"/>
      <c r="O46" s="22"/>
      <c r="P46" s="28"/>
    </row>
    <row r="47" spans="2:16" ht="12" customHeight="1">
      <c r="B47" s="27"/>
      <c r="C47" s="90" t="s">
        <v>49</v>
      </c>
      <c r="D47" s="91">
        <v>47.669032999999999</v>
      </c>
      <c r="E47" s="88">
        <v>7.683548</v>
      </c>
      <c r="F47" s="92">
        <f t="shared" si="7"/>
        <v>0.16118531290534047</v>
      </c>
      <c r="G47" s="89">
        <v>27.813185000000001</v>
      </c>
      <c r="H47" s="89">
        <v>24.775500000000001</v>
      </c>
      <c r="I47" s="92">
        <f t="shared" si="8"/>
        <v>0.89078255510830562</v>
      </c>
      <c r="J47" s="37"/>
      <c r="K47" s="37"/>
      <c r="L47" s="37"/>
      <c r="M47" s="39"/>
      <c r="N47" s="35"/>
      <c r="O47" s="22"/>
      <c r="P47" s="28"/>
    </row>
    <row r="48" spans="2:16" ht="12" customHeight="1">
      <c r="B48" s="27"/>
      <c r="C48" s="90" t="s">
        <v>56</v>
      </c>
      <c r="D48" s="91">
        <v>46.206297999999997</v>
      </c>
      <c r="E48" s="88">
        <v>17.082221000000001</v>
      </c>
      <c r="F48" s="92">
        <f t="shared" si="7"/>
        <v>0.36969464638781496</v>
      </c>
      <c r="G48" s="89">
        <v>16.436990999999999</v>
      </c>
      <c r="H48" s="89">
        <v>6.3335670000000004</v>
      </c>
      <c r="I48" s="92">
        <f t="shared" si="8"/>
        <v>0.3853239926942833</v>
      </c>
      <c r="J48" s="37"/>
      <c r="K48" s="37"/>
      <c r="L48" s="37"/>
      <c r="M48" s="39"/>
      <c r="N48" s="35"/>
      <c r="O48" s="22"/>
      <c r="P48" s="28"/>
    </row>
    <row r="49" spans="2:16" ht="12" customHeight="1">
      <c r="B49" s="27"/>
      <c r="C49" s="90" t="s">
        <v>53</v>
      </c>
      <c r="D49" s="91">
        <v>14.348792</v>
      </c>
      <c r="E49" s="88">
        <v>4.1560629999999996</v>
      </c>
      <c r="F49" s="92">
        <f t="shared" si="7"/>
        <v>0.28964549768370745</v>
      </c>
      <c r="G49" s="89">
        <v>2.682086</v>
      </c>
      <c r="H49" s="89">
        <v>0.88274699999999995</v>
      </c>
      <c r="I49" s="92">
        <f t="shared" si="8"/>
        <v>0.32912703022945572</v>
      </c>
      <c r="J49" s="37"/>
      <c r="K49" s="37"/>
      <c r="L49" s="37"/>
      <c r="M49" s="39"/>
      <c r="N49" s="35"/>
      <c r="O49" s="22"/>
      <c r="P49" s="28"/>
    </row>
    <row r="50" spans="2:16" ht="12" customHeight="1">
      <c r="B50" s="27"/>
      <c r="C50" s="90" t="s">
        <v>54</v>
      </c>
      <c r="D50" s="91">
        <v>5.6033179999999998</v>
      </c>
      <c r="E50" s="88">
        <v>2.6951719999999999</v>
      </c>
      <c r="F50" s="92">
        <f t="shared" si="7"/>
        <v>0.48099572431905524</v>
      </c>
      <c r="G50" s="89">
        <v>0.43295299999999998</v>
      </c>
      <c r="H50" s="89">
        <v>0.432952</v>
      </c>
      <c r="I50" s="92">
        <f t="shared" si="8"/>
        <v>0.99999769028046925</v>
      </c>
      <c r="J50" s="37"/>
      <c r="K50" s="37"/>
      <c r="L50" s="37"/>
      <c r="M50" s="39"/>
      <c r="N50" s="35"/>
      <c r="O50" s="22"/>
      <c r="P50" s="28"/>
    </row>
    <row r="51" spans="2:16" ht="12" customHeight="1">
      <c r="B51" s="27"/>
      <c r="C51" s="90" t="s">
        <v>60</v>
      </c>
      <c r="D51" s="91">
        <v>5.0721860000000003</v>
      </c>
      <c r="E51" s="88">
        <v>0.68445500000000004</v>
      </c>
      <c r="F51" s="92">
        <f t="shared" si="7"/>
        <v>0.13494280375364784</v>
      </c>
      <c r="G51" s="89">
        <v>3.4867000000000002E-2</v>
      </c>
      <c r="H51" s="89">
        <v>3.2669999999999998E-2</v>
      </c>
      <c r="I51" s="92">
        <f t="shared" si="8"/>
        <v>0.93698913012303886</v>
      </c>
      <c r="J51" s="37"/>
      <c r="K51" s="37"/>
      <c r="L51" s="37"/>
      <c r="M51" s="39"/>
      <c r="N51" s="35"/>
      <c r="O51" s="22"/>
      <c r="P51" s="28"/>
    </row>
    <row r="52" spans="2:16" ht="12" customHeight="1">
      <c r="B52" s="27"/>
      <c r="C52" s="90" t="s">
        <v>109</v>
      </c>
      <c r="D52" s="91">
        <v>1.073029</v>
      </c>
      <c r="E52" s="88">
        <v>0.89127199999999995</v>
      </c>
      <c r="F52" s="92">
        <f t="shared" si="7"/>
        <v>0.83061315211424847</v>
      </c>
      <c r="G52" s="89">
        <v>1.671629</v>
      </c>
      <c r="H52" s="89">
        <v>0.71499999999999997</v>
      </c>
      <c r="I52" s="92">
        <f t="shared" si="8"/>
        <v>0.42772648715713829</v>
      </c>
      <c r="J52" s="37"/>
      <c r="K52" s="37"/>
      <c r="L52" s="37"/>
      <c r="M52" s="39"/>
      <c r="N52" s="35"/>
      <c r="O52" s="22"/>
      <c r="P52" s="28"/>
    </row>
    <row r="53" spans="2:16" ht="12" customHeight="1">
      <c r="B53" s="27"/>
      <c r="C53" s="90" t="s">
        <v>74</v>
      </c>
      <c r="D53" s="91">
        <v>0.51959500000000003</v>
      </c>
      <c r="E53" s="88">
        <v>0.47586099999999998</v>
      </c>
      <c r="F53" s="92">
        <f t="shared" si="7"/>
        <v>0.91583059883178231</v>
      </c>
      <c r="G53" s="89">
        <v>0</v>
      </c>
      <c r="H53" s="89">
        <v>0</v>
      </c>
      <c r="I53" s="92" t="e">
        <f t="shared" si="8"/>
        <v>#DIV/0!</v>
      </c>
      <c r="J53" s="37"/>
      <c r="K53" s="37"/>
      <c r="L53" s="37"/>
      <c r="M53" s="39"/>
      <c r="N53" s="35"/>
      <c r="O53" s="22"/>
      <c r="P53" s="28"/>
    </row>
    <row r="54" spans="2:16" ht="12" customHeight="1">
      <c r="B54" s="27"/>
      <c r="C54" s="90" t="s">
        <v>58</v>
      </c>
      <c r="D54" s="91">
        <v>0.35415999999997894</v>
      </c>
      <c r="E54" s="88">
        <v>0.31055299999999875</v>
      </c>
      <c r="F54" s="92">
        <f t="shared" si="7"/>
        <v>0.87687203523835899</v>
      </c>
      <c r="G54" s="89">
        <v>0.4340270000000146</v>
      </c>
      <c r="H54" s="89">
        <v>0.36775000000005775</v>
      </c>
      <c r="I54" s="92">
        <f t="shared" si="8"/>
        <v>0.84729751835725742</v>
      </c>
      <c r="J54" s="37"/>
      <c r="K54" s="37"/>
      <c r="L54" s="37"/>
      <c r="M54" s="39"/>
      <c r="N54" s="35"/>
      <c r="O54" s="22"/>
      <c r="P54" s="28"/>
    </row>
    <row r="55" spans="2:16" ht="12" customHeight="1">
      <c r="B55" s="27"/>
      <c r="C55" s="93" t="s">
        <v>40</v>
      </c>
      <c r="D55" s="91">
        <f t="shared" ref="D55:E55" si="9">SUM(D44:D54)</f>
        <v>462.79489699999999</v>
      </c>
      <c r="E55" s="88">
        <f t="shared" si="9"/>
        <v>178.908061</v>
      </c>
      <c r="F55" s="92">
        <f t="shared" si="7"/>
        <v>0.38658174962547182</v>
      </c>
      <c r="G55" s="89">
        <f t="shared" ref="G55:H55" si="10">SUM(G44:G54)</f>
        <v>300.036967</v>
      </c>
      <c r="H55" s="89">
        <f t="shared" si="10"/>
        <v>211.28811300000001</v>
      </c>
      <c r="I55" s="92">
        <f t="shared" si="8"/>
        <v>0.70420693527407907</v>
      </c>
      <c r="J55" s="37"/>
      <c r="K55" s="37"/>
      <c r="L55" s="37"/>
      <c r="M55" s="39"/>
      <c r="N55" s="35"/>
      <c r="O55" s="22"/>
      <c r="P55" s="28"/>
    </row>
    <row r="56" spans="2:16" ht="12" customHeight="1">
      <c r="B56" s="27"/>
      <c r="E56" s="36"/>
      <c r="G56" s="37"/>
      <c r="H56" s="37"/>
      <c r="I56" s="37"/>
      <c r="J56" s="37"/>
      <c r="K56" s="37"/>
      <c r="L56" s="37"/>
      <c r="M56" s="39"/>
      <c r="N56" s="35"/>
      <c r="O56" s="22"/>
      <c r="P56" s="28"/>
    </row>
    <row r="57" spans="2:16" ht="12" customHeight="1">
      <c r="B57" s="27"/>
      <c r="C57" s="49" t="s">
        <v>62</v>
      </c>
      <c r="E57" s="36"/>
      <c r="G57" s="37"/>
      <c r="H57" s="37"/>
      <c r="I57" s="37"/>
      <c r="J57" s="37"/>
      <c r="K57" s="37"/>
      <c r="L57" s="37"/>
      <c r="M57" s="39"/>
      <c r="N57" s="35"/>
      <c r="O57" s="22"/>
      <c r="P57" s="28"/>
    </row>
    <row r="58" spans="2:16" ht="12" customHeight="1">
      <c r="B58" s="27"/>
      <c r="E58" s="36"/>
      <c r="G58" s="37"/>
      <c r="H58" s="37"/>
      <c r="I58" s="37"/>
      <c r="J58" s="37"/>
      <c r="K58" s="37"/>
      <c r="L58" s="37"/>
      <c r="M58" s="39"/>
      <c r="N58" s="35"/>
      <c r="O58" s="22"/>
      <c r="P58" s="28"/>
    </row>
    <row r="59" spans="2:16" ht="12" customHeight="1">
      <c r="B59" s="27"/>
      <c r="C59" s="94" t="s">
        <v>42</v>
      </c>
      <c r="D59" s="94" t="s">
        <v>43</v>
      </c>
      <c r="E59" s="95" t="s">
        <v>44</v>
      </c>
      <c r="F59" s="94" t="s">
        <v>45</v>
      </c>
      <c r="G59" s="96" t="s">
        <v>46</v>
      </c>
      <c r="H59" s="96" t="s">
        <v>47</v>
      </c>
      <c r="I59" s="94" t="s">
        <v>45</v>
      </c>
      <c r="J59" s="37"/>
      <c r="K59" s="37"/>
      <c r="L59" s="37"/>
      <c r="M59" s="39"/>
      <c r="N59" s="35"/>
      <c r="O59" s="22"/>
      <c r="P59" s="28"/>
    </row>
    <row r="60" spans="2:16" ht="12" customHeight="1">
      <c r="B60" s="27"/>
      <c r="C60" s="90" t="s">
        <v>50</v>
      </c>
      <c r="D60" s="91">
        <v>530.64167099999997</v>
      </c>
      <c r="E60" s="88">
        <v>208.08291700000001</v>
      </c>
      <c r="F60" s="92">
        <f t="shared" ref="F60:F71" si="11">+E60/D60</f>
        <v>0.3921345200950116</v>
      </c>
      <c r="G60" s="89">
        <v>538.67956800000002</v>
      </c>
      <c r="H60" s="89">
        <v>358.84745700000002</v>
      </c>
      <c r="I60" s="92">
        <f t="shared" ref="I60:I71" si="12">+H60/G60</f>
        <v>0.66616125488539046</v>
      </c>
      <c r="J60" s="37"/>
      <c r="K60" s="37"/>
      <c r="L60" s="37"/>
      <c r="M60" s="39"/>
      <c r="N60" s="35"/>
      <c r="O60" s="22"/>
      <c r="P60" s="28"/>
    </row>
    <row r="61" spans="2:16" ht="12" customHeight="1">
      <c r="B61" s="27"/>
      <c r="C61" s="90" t="s">
        <v>48</v>
      </c>
      <c r="D61" s="91">
        <v>446.88358699999998</v>
      </c>
      <c r="E61" s="88">
        <v>268.12267900000001</v>
      </c>
      <c r="F61" s="92">
        <f t="shared" si="11"/>
        <v>0.59998327707658683</v>
      </c>
      <c r="G61" s="89">
        <v>491.24547000000001</v>
      </c>
      <c r="H61" s="89">
        <v>363.123265</v>
      </c>
      <c r="I61" s="92">
        <f t="shared" si="12"/>
        <v>0.73918903516810042</v>
      </c>
      <c r="J61" s="37"/>
      <c r="K61" s="37"/>
      <c r="L61" s="37"/>
      <c r="M61" s="39"/>
      <c r="N61" s="35"/>
      <c r="O61" s="22"/>
      <c r="P61" s="28"/>
    </row>
    <row r="62" spans="2:16" ht="12" customHeight="1">
      <c r="B62" s="27"/>
      <c r="C62" s="90" t="s">
        <v>53</v>
      </c>
      <c r="D62" s="91">
        <v>404.66208</v>
      </c>
      <c r="E62" s="88">
        <v>171.225337</v>
      </c>
      <c r="F62" s="92">
        <f t="shared" si="11"/>
        <v>0.42313165839507372</v>
      </c>
      <c r="G62" s="89">
        <v>435.240252</v>
      </c>
      <c r="H62" s="89">
        <v>214.318693</v>
      </c>
      <c r="I62" s="92">
        <f t="shared" si="12"/>
        <v>0.49241468824441359</v>
      </c>
      <c r="J62" s="37"/>
      <c r="K62" s="37"/>
      <c r="L62" s="37"/>
      <c r="M62" s="39"/>
      <c r="N62" s="35"/>
      <c r="O62" s="22"/>
      <c r="P62" s="28"/>
    </row>
    <row r="63" spans="2:16" ht="12" customHeight="1">
      <c r="B63" s="27"/>
      <c r="C63" s="90" t="s">
        <v>51</v>
      </c>
      <c r="D63" s="91">
        <v>116.976038</v>
      </c>
      <c r="E63" s="88">
        <v>64.439200999999997</v>
      </c>
      <c r="F63" s="92">
        <f t="shared" si="11"/>
        <v>0.55087522283837309</v>
      </c>
      <c r="G63" s="89">
        <v>96.960302999999996</v>
      </c>
      <c r="H63" s="89">
        <v>47.460481999999999</v>
      </c>
      <c r="I63" s="92">
        <f t="shared" si="12"/>
        <v>0.48948363950554075</v>
      </c>
      <c r="J63" s="37"/>
      <c r="K63" s="37"/>
      <c r="L63" s="37"/>
      <c r="M63" s="39"/>
      <c r="N63" s="35"/>
      <c r="O63" s="22"/>
      <c r="P63" s="28"/>
    </row>
    <row r="64" spans="2:16" ht="12" customHeight="1">
      <c r="B64" s="27"/>
      <c r="C64" s="90" t="s">
        <v>61</v>
      </c>
      <c r="D64" s="91">
        <v>113.573874</v>
      </c>
      <c r="E64" s="88">
        <v>52.864280999999998</v>
      </c>
      <c r="F64" s="92">
        <f t="shared" si="11"/>
        <v>0.46546163424873571</v>
      </c>
      <c r="G64" s="89">
        <v>48.067642999999997</v>
      </c>
      <c r="H64" s="89">
        <v>27.453776000000001</v>
      </c>
      <c r="I64" s="92">
        <f t="shared" si="12"/>
        <v>0.57114878713732653</v>
      </c>
      <c r="J64" s="37"/>
      <c r="K64" s="37"/>
      <c r="L64" s="37"/>
      <c r="M64" s="39"/>
      <c r="N64" s="35"/>
      <c r="O64" s="22"/>
      <c r="P64" s="28"/>
    </row>
    <row r="65" spans="2:16" ht="12" customHeight="1">
      <c r="B65" s="27"/>
      <c r="C65" s="90" t="s">
        <v>49</v>
      </c>
      <c r="D65" s="91">
        <v>58.510097999999999</v>
      </c>
      <c r="E65" s="88">
        <v>24.601025</v>
      </c>
      <c r="F65" s="92">
        <f t="shared" si="11"/>
        <v>0.42045776440162519</v>
      </c>
      <c r="G65" s="89">
        <v>33.524780999999997</v>
      </c>
      <c r="H65" s="89">
        <v>20.339464</v>
      </c>
      <c r="I65" s="92">
        <f t="shared" si="12"/>
        <v>0.60669938455377237</v>
      </c>
      <c r="J65" s="37"/>
      <c r="K65" s="37"/>
      <c r="L65" s="37"/>
      <c r="M65" s="39"/>
      <c r="N65" s="35"/>
      <c r="O65" s="22"/>
      <c r="P65" s="28"/>
    </row>
    <row r="66" spans="2:16" ht="12" customHeight="1">
      <c r="B66" s="27"/>
      <c r="C66" s="90" t="s">
        <v>60</v>
      </c>
      <c r="D66" s="91">
        <v>58.041935000000002</v>
      </c>
      <c r="E66" s="88">
        <v>25.007971999999999</v>
      </c>
      <c r="F66" s="92">
        <f t="shared" si="11"/>
        <v>0.43086041152831994</v>
      </c>
      <c r="G66" s="89">
        <v>68.655231000000001</v>
      </c>
      <c r="H66" s="89">
        <v>52.877240999999998</v>
      </c>
      <c r="I66" s="92">
        <f t="shared" si="12"/>
        <v>0.77018517350848326</v>
      </c>
      <c r="J66" s="37"/>
      <c r="K66" s="37"/>
      <c r="L66" s="37"/>
      <c r="M66" s="39"/>
      <c r="N66" s="35"/>
      <c r="O66" s="22"/>
      <c r="P66" s="28"/>
    </row>
    <row r="67" spans="2:16" ht="12" customHeight="1">
      <c r="B67" s="27"/>
      <c r="C67" s="90" t="s">
        <v>54</v>
      </c>
      <c r="D67" s="91">
        <v>36.844684000000001</v>
      </c>
      <c r="E67" s="88">
        <v>11.205745</v>
      </c>
      <c r="F67" s="92">
        <f t="shared" si="11"/>
        <v>0.3041346480268361</v>
      </c>
      <c r="G67" s="89">
        <v>17.578423000000001</v>
      </c>
      <c r="H67" s="89">
        <v>10.077265000000001</v>
      </c>
      <c r="I67" s="92">
        <f t="shared" si="12"/>
        <v>0.5732746902267627</v>
      </c>
      <c r="J67" s="37"/>
      <c r="K67" s="37"/>
      <c r="L67" s="37"/>
      <c r="M67" s="39"/>
      <c r="N67" s="35"/>
      <c r="O67" s="22"/>
      <c r="P67" s="28"/>
    </row>
    <row r="68" spans="2:16" ht="12" customHeight="1">
      <c r="B68" s="27"/>
      <c r="C68" s="90" t="s">
        <v>56</v>
      </c>
      <c r="D68" s="91">
        <v>26.296002000000001</v>
      </c>
      <c r="E68" s="88">
        <v>17.50497</v>
      </c>
      <c r="F68" s="92">
        <f t="shared" si="11"/>
        <v>0.66568940784230235</v>
      </c>
      <c r="G68" s="89">
        <v>35.402067000000002</v>
      </c>
      <c r="H68" s="89">
        <v>20.655093999999998</v>
      </c>
      <c r="I68" s="92">
        <f t="shared" si="12"/>
        <v>0.58344316449093203</v>
      </c>
      <c r="J68" s="37"/>
      <c r="K68" s="37"/>
      <c r="L68" s="37"/>
      <c r="M68" s="39"/>
      <c r="N68" s="35"/>
      <c r="O68" s="22"/>
      <c r="P68" s="28"/>
    </row>
    <row r="69" spans="2:16" ht="12" customHeight="1">
      <c r="B69" s="27"/>
      <c r="C69" s="90" t="s">
        <v>52</v>
      </c>
      <c r="D69" s="91">
        <v>26.133030999999999</v>
      </c>
      <c r="E69" s="88">
        <v>13.10566</v>
      </c>
      <c r="F69" s="92">
        <f t="shared" si="11"/>
        <v>0.50149789360445796</v>
      </c>
      <c r="G69" s="89">
        <v>49.415374</v>
      </c>
      <c r="H69" s="89">
        <v>40.667541999999997</v>
      </c>
      <c r="I69" s="92">
        <f t="shared" si="12"/>
        <v>0.82297347380189811</v>
      </c>
      <c r="J69" s="37"/>
      <c r="K69" s="37"/>
      <c r="L69" s="37"/>
      <c r="M69" s="39"/>
      <c r="N69" s="35"/>
      <c r="O69" s="22"/>
      <c r="P69" s="28"/>
    </row>
    <row r="70" spans="2:16" ht="12" customHeight="1">
      <c r="B70" s="27"/>
      <c r="C70" s="90" t="s">
        <v>58</v>
      </c>
      <c r="D70" s="91">
        <v>63.754375000000209</v>
      </c>
      <c r="E70" s="88">
        <v>40.415400999999974</v>
      </c>
      <c r="F70" s="92">
        <f t="shared" si="11"/>
        <v>0.63392356995107935</v>
      </c>
      <c r="G70" s="89">
        <v>43.467319999999745</v>
      </c>
      <c r="H70" s="89">
        <v>23.351130000000467</v>
      </c>
      <c r="I70" s="92">
        <f t="shared" si="12"/>
        <v>0.53721117381979389</v>
      </c>
      <c r="J70" s="37"/>
      <c r="K70" s="37"/>
      <c r="L70" s="37"/>
      <c r="M70" s="39"/>
      <c r="N70" s="35"/>
      <c r="O70" s="22"/>
      <c r="P70" s="28"/>
    </row>
    <row r="71" spans="2:16" ht="12" customHeight="1">
      <c r="B71" s="27"/>
      <c r="C71" s="93" t="s">
        <v>40</v>
      </c>
      <c r="D71" s="91">
        <f t="shared" ref="D71:E71" si="13">SUM(D60:D70)</f>
        <v>1882.3173750000001</v>
      </c>
      <c r="E71" s="88">
        <f t="shared" si="13"/>
        <v>896.57518800000003</v>
      </c>
      <c r="F71" s="92">
        <f t="shared" si="11"/>
        <v>0.47631456836549679</v>
      </c>
      <c r="G71" s="89">
        <f t="shared" ref="G71:H71" si="14">SUM(G60:G70)</f>
        <v>1858.2364319999999</v>
      </c>
      <c r="H71" s="89">
        <f t="shared" si="14"/>
        <v>1179.171409</v>
      </c>
      <c r="I71" s="92">
        <f t="shared" si="12"/>
        <v>0.63456478879324874</v>
      </c>
      <c r="J71" s="37"/>
      <c r="K71" s="37"/>
      <c r="L71" s="37"/>
      <c r="M71" s="39"/>
      <c r="N71" s="35"/>
      <c r="O71" s="22"/>
      <c r="P71" s="28"/>
    </row>
    <row r="72" spans="2:16" ht="12" customHeight="1">
      <c r="B72" s="27"/>
      <c r="E72" s="36"/>
      <c r="F72" s="37"/>
      <c r="G72" s="37"/>
      <c r="H72" s="38"/>
      <c r="I72" s="37"/>
      <c r="J72" s="37"/>
      <c r="K72" s="37"/>
      <c r="L72" s="37"/>
      <c r="M72" s="39"/>
      <c r="N72" s="35"/>
      <c r="O72" s="22"/>
      <c r="P72" s="28"/>
    </row>
    <row r="73" spans="2:16" ht="12" customHeight="1">
      <c r="B73" s="27"/>
      <c r="E73" s="36"/>
      <c r="F73" s="37"/>
      <c r="G73" s="37"/>
      <c r="H73" s="38"/>
      <c r="I73" s="37"/>
      <c r="J73" s="37"/>
      <c r="K73" s="37"/>
      <c r="L73" s="37"/>
      <c r="M73" s="39"/>
      <c r="N73" s="35"/>
      <c r="O73" s="22"/>
      <c r="P73" s="28"/>
    </row>
    <row r="74" spans="2:16" ht="12" customHeight="1">
      <c r="B74" s="27"/>
      <c r="E74" s="36"/>
      <c r="F74" s="37"/>
      <c r="G74" s="37"/>
      <c r="H74" s="38"/>
      <c r="I74" s="37"/>
      <c r="J74" s="37"/>
      <c r="K74" s="37"/>
      <c r="L74" s="37"/>
      <c r="M74" s="39"/>
      <c r="N74" s="35"/>
      <c r="O74" s="22"/>
      <c r="P74" s="28"/>
    </row>
    <row r="75" spans="2:16" ht="12" customHeight="1">
      <c r="B75" s="27"/>
      <c r="C75" s="49" t="s">
        <v>64</v>
      </c>
      <c r="E75" s="36"/>
      <c r="F75" s="37"/>
      <c r="G75" s="37"/>
      <c r="H75" s="38"/>
      <c r="I75" s="37"/>
      <c r="J75" s="37"/>
      <c r="K75" s="37"/>
      <c r="L75" s="37"/>
      <c r="M75" s="39"/>
      <c r="N75" s="35"/>
      <c r="O75" s="22"/>
      <c r="P75" s="28"/>
    </row>
    <row r="76" spans="2:16" ht="12" customHeight="1">
      <c r="B76" s="27"/>
      <c r="C76" s="49"/>
      <c r="E76" s="36"/>
      <c r="F76" s="37"/>
      <c r="G76" s="37"/>
      <c r="H76" s="38"/>
      <c r="I76" s="37"/>
      <c r="J76" s="37"/>
      <c r="K76" s="37"/>
      <c r="L76" s="37"/>
      <c r="M76" s="39"/>
      <c r="N76" s="35"/>
      <c r="O76" s="22"/>
      <c r="P76" s="28"/>
    </row>
    <row r="77" spans="2:16" ht="12" customHeight="1">
      <c r="B77" s="27"/>
      <c r="C77" s="49" t="s">
        <v>37</v>
      </c>
      <c r="E77" s="36"/>
      <c r="F77" s="37"/>
      <c r="G77" s="37"/>
      <c r="H77" s="38"/>
      <c r="I77" s="37"/>
      <c r="J77" s="37"/>
      <c r="K77" s="37"/>
      <c r="L77" s="37"/>
      <c r="M77" s="39"/>
      <c r="N77" s="35"/>
      <c r="O77" s="22"/>
      <c r="P77" s="28"/>
    </row>
    <row r="78" spans="2:16" ht="12" customHeight="1">
      <c r="B78" s="27"/>
      <c r="E78" s="36"/>
      <c r="F78" s="37"/>
      <c r="G78" s="37"/>
      <c r="H78" s="38"/>
      <c r="I78" s="37"/>
      <c r="J78" s="37"/>
      <c r="K78" s="37"/>
      <c r="L78" s="37"/>
      <c r="M78" s="39"/>
      <c r="N78" s="35"/>
      <c r="O78" s="22"/>
      <c r="P78" s="28"/>
    </row>
    <row r="79" spans="2:16" ht="12" customHeight="1">
      <c r="B79" s="27"/>
      <c r="C79" s="99" t="s">
        <v>65</v>
      </c>
      <c r="D79" s="99" t="s">
        <v>43</v>
      </c>
      <c r="E79" s="98" t="s">
        <v>44</v>
      </c>
      <c r="F79" s="99" t="s">
        <v>45</v>
      </c>
      <c r="G79" s="99" t="s">
        <v>46</v>
      </c>
      <c r="H79" s="99" t="s">
        <v>47</v>
      </c>
      <c r="I79" s="99" t="s">
        <v>45</v>
      </c>
      <c r="J79" s="37"/>
      <c r="K79" s="37"/>
      <c r="L79" s="37"/>
      <c r="M79" s="39"/>
      <c r="N79" s="35"/>
      <c r="O79" s="22"/>
      <c r="P79" s="28"/>
    </row>
    <row r="80" spans="2:16" ht="12" customHeight="1">
      <c r="B80" s="27"/>
      <c r="C80" s="90" t="s">
        <v>66</v>
      </c>
      <c r="D80" s="91">
        <v>422.49540000000002</v>
      </c>
      <c r="E80" s="88">
        <v>353.53882399999998</v>
      </c>
      <c r="F80" s="92">
        <f t="shared" ref="F80:F87" si="15">+E80/D80</f>
        <v>0.83678739224143028</v>
      </c>
      <c r="G80" s="89">
        <v>882.71061399999996</v>
      </c>
      <c r="H80" s="89">
        <v>626.14986099999999</v>
      </c>
      <c r="I80" s="92">
        <f t="shared" ref="I80:I87" si="16">+H80/G80</f>
        <v>0.70934896563960426</v>
      </c>
      <c r="J80" s="100">
        <f>+D80/$D$87</f>
        <v>0.55474524883980925</v>
      </c>
      <c r="K80" s="37"/>
      <c r="L80" s="37"/>
      <c r="M80" s="39"/>
      <c r="N80" s="35"/>
      <c r="O80" s="22"/>
      <c r="P80" s="28"/>
    </row>
    <row r="81" spans="2:16" ht="12" customHeight="1">
      <c r="B81" s="27"/>
      <c r="C81" s="90" t="s">
        <v>67</v>
      </c>
      <c r="D81" s="91">
        <v>196.492424</v>
      </c>
      <c r="E81" s="88">
        <v>113.982714</v>
      </c>
      <c r="F81" s="92">
        <f t="shared" si="15"/>
        <v>0.58008706737721349</v>
      </c>
      <c r="G81" s="89">
        <v>32.358148999999997</v>
      </c>
      <c r="H81" s="89">
        <v>26.128297</v>
      </c>
      <c r="I81" s="92">
        <f t="shared" si="16"/>
        <v>0.80747192925034128</v>
      </c>
      <c r="J81" s="100">
        <f t="shared" ref="J81:J86" si="17">+D81/$D$87</f>
        <v>0.25799864009647749</v>
      </c>
      <c r="K81" s="37"/>
      <c r="L81" s="37"/>
      <c r="M81" s="39"/>
      <c r="N81" s="35"/>
      <c r="O81" s="22"/>
      <c r="P81" s="28"/>
    </row>
    <row r="82" spans="2:16" ht="12" customHeight="1">
      <c r="B82" s="27"/>
      <c r="C82" s="90" t="s">
        <v>69</v>
      </c>
      <c r="D82" s="91">
        <v>92.991556000000003</v>
      </c>
      <c r="E82" s="88">
        <v>61.589981000000002</v>
      </c>
      <c r="F82" s="92">
        <f t="shared" si="15"/>
        <v>0.66231799584039652</v>
      </c>
      <c r="G82" s="89">
        <v>21.018626000000001</v>
      </c>
      <c r="H82" s="89">
        <v>18.430823</v>
      </c>
      <c r="I82" s="92">
        <f t="shared" si="16"/>
        <v>0.87688048685960729</v>
      </c>
      <c r="J82" s="100">
        <f t="shared" si="17"/>
        <v>0.12209984741424654</v>
      </c>
      <c r="K82" s="37"/>
      <c r="L82" s="37"/>
      <c r="M82" s="39"/>
      <c r="N82" s="35"/>
      <c r="O82" s="22"/>
      <c r="P82" s="28"/>
    </row>
    <row r="83" spans="2:16" ht="12" customHeight="1">
      <c r="B83" s="27"/>
      <c r="C83" s="90" t="s">
        <v>68</v>
      </c>
      <c r="D83" s="91">
        <v>44.304968000000002</v>
      </c>
      <c r="E83" s="88">
        <v>17.581468000000001</v>
      </c>
      <c r="F83" s="92">
        <f t="shared" si="15"/>
        <v>0.39682836471070243</v>
      </c>
      <c r="G83" s="89">
        <v>49.289892000000002</v>
      </c>
      <c r="H83" s="89">
        <v>25.797042000000001</v>
      </c>
      <c r="I83" s="92">
        <f t="shared" si="16"/>
        <v>0.52337387957758152</v>
      </c>
      <c r="J83" s="100">
        <f t="shared" si="17"/>
        <v>5.8173344604461455E-2</v>
      </c>
      <c r="K83" s="37"/>
      <c r="L83" s="37"/>
      <c r="M83" s="39"/>
      <c r="N83" s="35"/>
      <c r="O83" s="22"/>
      <c r="P83" s="28"/>
    </row>
    <row r="84" spans="2:16" ht="12" customHeight="1">
      <c r="B84" s="27"/>
      <c r="C84" s="90" t="s">
        <v>70</v>
      </c>
      <c r="D84" s="91">
        <v>5.3182090000000004</v>
      </c>
      <c r="E84" s="88">
        <v>2.5505680000000002</v>
      </c>
      <c r="F84" s="92">
        <f t="shared" si="15"/>
        <v>0.47959153166037666</v>
      </c>
      <c r="G84" s="89">
        <v>14.219671</v>
      </c>
      <c r="H84" s="89">
        <v>9.3128340000000005</v>
      </c>
      <c r="I84" s="92">
        <f t="shared" si="16"/>
        <v>0.65492612311494414</v>
      </c>
      <c r="J84" s="100">
        <f t="shared" si="17"/>
        <v>6.9829190450052545E-3</v>
      </c>
      <c r="K84" s="37"/>
      <c r="L84" s="37"/>
      <c r="M84" s="39"/>
      <c r="N84" s="35"/>
      <c r="O84" s="22"/>
      <c r="P84" s="28"/>
    </row>
    <row r="85" spans="2:16" ht="12" customHeight="1">
      <c r="B85" s="27"/>
      <c r="C85" s="90"/>
      <c r="D85" s="91"/>
      <c r="E85" s="88"/>
      <c r="F85" s="92" t="e">
        <f t="shared" si="15"/>
        <v>#DIV/0!</v>
      </c>
      <c r="G85" s="86"/>
      <c r="H85" s="87"/>
      <c r="I85" s="92" t="e">
        <f t="shared" si="16"/>
        <v>#DIV/0!</v>
      </c>
      <c r="J85" s="100">
        <f t="shared" si="17"/>
        <v>0</v>
      </c>
      <c r="K85" s="37"/>
      <c r="L85" s="37"/>
      <c r="M85" s="39"/>
      <c r="N85" s="35"/>
      <c r="O85" s="22"/>
      <c r="P85" s="28"/>
    </row>
    <row r="86" spans="2:16" ht="12" customHeight="1">
      <c r="B86" s="27"/>
      <c r="C86" s="90"/>
      <c r="D86" s="91"/>
      <c r="E86" s="88"/>
      <c r="F86" s="92" t="e">
        <f t="shared" si="15"/>
        <v>#DIV/0!</v>
      </c>
      <c r="G86" s="86"/>
      <c r="H86" s="87"/>
      <c r="I86" s="92" t="e">
        <f t="shared" si="16"/>
        <v>#DIV/0!</v>
      </c>
      <c r="J86" s="100">
        <f t="shared" si="17"/>
        <v>0</v>
      </c>
      <c r="K86" s="37"/>
      <c r="L86" s="37"/>
      <c r="M86" s="39"/>
      <c r="N86" s="35"/>
      <c r="O86" s="22"/>
      <c r="P86" s="28"/>
    </row>
    <row r="87" spans="2:16" ht="12" customHeight="1">
      <c r="B87" s="27"/>
      <c r="C87" s="93" t="s">
        <v>40</v>
      </c>
      <c r="D87" s="91">
        <f t="shared" ref="D87:E87" si="18">SUM(D80:D86)</f>
        <v>761.60255700000005</v>
      </c>
      <c r="E87" s="88">
        <f t="shared" si="18"/>
        <v>549.2435549999999</v>
      </c>
      <c r="F87" s="92">
        <f t="shared" si="15"/>
        <v>0.721168212937079</v>
      </c>
      <c r="G87" s="91">
        <f t="shared" ref="G87" si="19">SUM(G80:G86)</f>
        <v>999.59695199999999</v>
      </c>
      <c r="H87" s="88">
        <f t="shared" ref="H87" si="20">SUM(H80:H86)</f>
        <v>705.81885699999998</v>
      </c>
      <c r="I87" s="92">
        <f t="shared" si="16"/>
        <v>0.70610345058355084</v>
      </c>
      <c r="J87" s="37"/>
      <c r="K87" s="37"/>
      <c r="L87" s="37"/>
      <c r="M87" s="39"/>
      <c r="N87" s="35"/>
      <c r="O87" s="22"/>
      <c r="P87" s="28"/>
    </row>
    <row r="88" spans="2:16" ht="12" customHeight="1">
      <c r="B88" s="27"/>
      <c r="E88" s="36"/>
      <c r="F88" s="37"/>
      <c r="G88" s="37"/>
      <c r="H88" s="38"/>
      <c r="I88" s="37"/>
      <c r="J88" s="37"/>
      <c r="K88" s="37"/>
      <c r="L88" s="37"/>
      <c r="M88" s="39"/>
      <c r="N88" s="35"/>
      <c r="O88" s="22"/>
      <c r="P88" s="28"/>
    </row>
    <row r="89" spans="2:16" ht="12" customHeight="1">
      <c r="B89" s="27"/>
      <c r="C89" s="49" t="s">
        <v>38</v>
      </c>
      <c r="E89" s="36"/>
      <c r="F89" s="37"/>
      <c r="G89" s="37"/>
      <c r="H89" s="38"/>
      <c r="I89" s="37"/>
      <c r="J89" s="37"/>
      <c r="K89" s="37"/>
      <c r="L89" s="37"/>
      <c r="M89" s="39"/>
      <c r="N89" s="35"/>
      <c r="O89" s="22"/>
      <c r="P89" s="28"/>
    </row>
    <row r="90" spans="2:16" ht="12" customHeight="1">
      <c r="B90" s="27"/>
      <c r="E90" s="36"/>
      <c r="F90" s="37"/>
      <c r="G90" s="37"/>
      <c r="H90" s="38"/>
      <c r="I90" s="37"/>
      <c r="J90" s="37"/>
      <c r="K90" s="37"/>
      <c r="L90" s="37"/>
      <c r="M90" s="39"/>
      <c r="N90" s="35"/>
      <c r="O90" s="22"/>
      <c r="P90" s="28"/>
    </row>
    <row r="91" spans="2:16" ht="12" customHeight="1">
      <c r="B91" s="27"/>
      <c r="C91" s="99" t="s">
        <v>65</v>
      </c>
      <c r="D91" s="99" t="s">
        <v>43</v>
      </c>
      <c r="E91" s="98" t="s">
        <v>44</v>
      </c>
      <c r="F91" s="99" t="s">
        <v>45</v>
      </c>
      <c r="G91" s="99" t="s">
        <v>46</v>
      </c>
      <c r="H91" s="99" t="s">
        <v>47</v>
      </c>
      <c r="I91" s="99" t="s">
        <v>45</v>
      </c>
      <c r="J91" s="37"/>
      <c r="K91" s="37"/>
      <c r="L91" s="37"/>
      <c r="M91" s="39"/>
      <c r="N91" s="35"/>
      <c r="O91" s="22"/>
      <c r="P91" s="28"/>
    </row>
    <row r="92" spans="2:16" ht="12" customHeight="1">
      <c r="B92" s="27"/>
      <c r="C92" s="90" t="s">
        <v>68</v>
      </c>
      <c r="D92" s="91">
        <v>296.63100400000002</v>
      </c>
      <c r="E92" s="88">
        <v>90.484054</v>
      </c>
      <c r="F92" s="92">
        <f t="shared" ref="F92:F99" si="21">+E92/D92</f>
        <v>0.30503909834050924</v>
      </c>
      <c r="G92" s="89">
        <v>69.096947</v>
      </c>
      <c r="H92" s="89">
        <v>50.454686000000002</v>
      </c>
      <c r="I92" s="92">
        <f t="shared" ref="I92:I99" si="22">+H92/G92</f>
        <v>0.73020137923025752</v>
      </c>
      <c r="J92" s="100">
        <f>D92/$D$99</f>
        <v>0.64095564994961474</v>
      </c>
      <c r="K92" s="37"/>
      <c r="L92" s="37"/>
      <c r="M92" s="39"/>
      <c r="N92" s="35"/>
      <c r="O92" s="22"/>
      <c r="P92" s="28"/>
    </row>
    <row r="93" spans="2:16" ht="12" customHeight="1">
      <c r="B93" s="27"/>
      <c r="C93" s="90" t="s">
        <v>66</v>
      </c>
      <c r="D93" s="91">
        <v>86.043868000000003</v>
      </c>
      <c r="E93" s="88">
        <v>41.876316000000003</v>
      </c>
      <c r="F93" s="92">
        <f t="shared" si="21"/>
        <v>0.48668565202112951</v>
      </c>
      <c r="G93" s="89">
        <v>155.56496200000001</v>
      </c>
      <c r="H93" s="89">
        <v>96.192480000000003</v>
      </c>
      <c r="I93" s="92">
        <f t="shared" si="22"/>
        <v>0.61834283738005213</v>
      </c>
      <c r="J93" s="100">
        <f t="shared" ref="J93:J98" si="23">D93/$D$99</f>
        <v>0.18592224883585956</v>
      </c>
      <c r="K93" s="37"/>
      <c r="L93" s="37"/>
      <c r="M93" s="39"/>
      <c r="N93" s="35"/>
      <c r="O93" s="22"/>
      <c r="P93" s="28"/>
    </row>
    <row r="94" spans="2:16" ht="12" customHeight="1">
      <c r="B94" s="27"/>
      <c r="C94" s="90" t="s">
        <v>67</v>
      </c>
      <c r="D94" s="91">
        <v>63.321725999999998</v>
      </c>
      <c r="E94" s="88">
        <v>42.595351999999998</v>
      </c>
      <c r="F94" s="92">
        <f t="shared" si="21"/>
        <v>0.67268147428577674</v>
      </c>
      <c r="G94" s="89">
        <v>16.681547999999999</v>
      </c>
      <c r="H94" s="89">
        <v>16.645188999999998</v>
      </c>
      <c r="I94" s="92">
        <f t="shared" si="22"/>
        <v>0.99782040611578726</v>
      </c>
      <c r="J94" s="100">
        <f t="shared" si="23"/>
        <v>0.1368245985650961</v>
      </c>
      <c r="K94" s="37"/>
      <c r="L94" s="37"/>
      <c r="M94" s="39"/>
      <c r="N94" s="35"/>
      <c r="O94" s="22"/>
      <c r="P94" s="28"/>
    </row>
    <row r="95" spans="2:16" ht="12" customHeight="1">
      <c r="B95" s="27"/>
      <c r="C95" s="90" t="s">
        <v>69</v>
      </c>
      <c r="D95" s="91">
        <v>16.415161999999999</v>
      </c>
      <c r="E95" s="88">
        <v>3.7472850000000002</v>
      </c>
      <c r="F95" s="92">
        <f t="shared" si="21"/>
        <v>0.22828193836892993</v>
      </c>
      <c r="G95" s="89">
        <v>56.218510999999999</v>
      </c>
      <c r="H95" s="89">
        <v>46.851481999999997</v>
      </c>
      <c r="I95" s="92">
        <f t="shared" si="22"/>
        <v>0.83338176637228967</v>
      </c>
      <c r="J95" s="100">
        <f t="shared" si="23"/>
        <v>3.5469626191664765E-2</v>
      </c>
      <c r="K95" s="37"/>
      <c r="L95" s="37"/>
      <c r="M95" s="39"/>
      <c r="N95" s="35"/>
      <c r="O95" s="22"/>
      <c r="P95" s="28"/>
    </row>
    <row r="96" spans="2:16" ht="12" customHeight="1">
      <c r="B96" s="27"/>
      <c r="C96" s="90" t="s">
        <v>70</v>
      </c>
      <c r="D96" s="91">
        <v>0.38313700000000001</v>
      </c>
      <c r="E96" s="88">
        <v>0.20505300000000001</v>
      </c>
      <c r="F96" s="92">
        <f t="shared" si="21"/>
        <v>0.53519498247363217</v>
      </c>
      <c r="G96" s="89">
        <v>2.4749989999999999</v>
      </c>
      <c r="H96" s="89">
        <v>1.144277</v>
      </c>
      <c r="I96" s="92">
        <f t="shared" si="22"/>
        <v>0.46233432821589021</v>
      </c>
      <c r="J96" s="100">
        <f t="shared" si="23"/>
        <v>8.2787645776483132E-4</v>
      </c>
      <c r="K96" s="37"/>
      <c r="L96" s="37"/>
      <c r="M96" s="39"/>
      <c r="N96" s="35"/>
      <c r="O96" s="22"/>
      <c r="P96" s="28"/>
    </row>
    <row r="97" spans="2:16" ht="12" customHeight="1">
      <c r="B97" s="27"/>
      <c r="C97" s="90"/>
      <c r="D97" s="91"/>
      <c r="E97" s="88"/>
      <c r="F97" s="92" t="e">
        <f t="shared" si="21"/>
        <v>#DIV/0!</v>
      </c>
      <c r="G97" s="86"/>
      <c r="H97" s="87"/>
      <c r="I97" s="92" t="e">
        <f t="shared" si="22"/>
        <v>#DIV/0!</v>
      </c>
      <c r="J97" s="100">
        <f t="shared" si="23"/>
        <v>0</v>
      </c>
      <c r="K97" s="37"/>
      <c r="L97" s="37"/>
      <c r="M97" s="39"/>
      <c r="N97" s="35"/>
      <c r="O97" s="22"/>
      <c r="P97" s="28"/>
    </row>
    <row r="98" spans="2:16" ht="12" customHeight="1">
      <c r="B98" s="27"/>
      <c r="C98" s="90"/>
      <c r="D98" s="91"/>
      <c r="E98" s="88"/>
      <c r="F98" s="92" t="e">
        <f t="shared" si="21"/>
        <v>#DIV/0!</v>
      </c>
      <c r="G98" s="86"/>
      <c r="H98" s="87"/>
      <c r="I98" s="92" t="e">
        <f t="shared" si="22"/>
        <v>#DIV/0!</v>
      </c>
      <c r="J98" s="100">
        <f t="shared" si="23"/>
        <v>0</v>
      </c>
      <c r="K98" s="37"/>
      <c r="L98" s="37"/>
      <c r="M98" s="39"/>
      <c r="N98" s="35"/>
      <c r="O98" s="22"/>
      <c r="P98" s="28"/>
    </row>
    <row r="99" spans="2:16" ht="12" customHeight="1">
      <c r="B99" s="27"/>
      <c r="C99" s="93" t="s">
        <v>40</v>
      </c>
      <c r="D99" s="91">
        <f t="shared" ref="D99:E99" si="24">SUM(D92:D98)</f>
        <v>462.79489700000005</v>
      </c>
      <c r="E99" s="88">
        <f t="shared" si="24"/>
        <v>178.90805999999998</v>
      </c>
      <c r="F99" s="92">
        <f t="shared" si="21"/>
        <v>0.38658174746468726</v>
      </c>
      <c r="G99" s="91">
        <f t="shared" ref="G99:H99" si="25">SUM(G92:G98)</f>
        <v>300.036967</v>
      </c>
      <c r="H99" s="88">
        <f t="shared" si="25"/>
        <v>211.28811399999998</v>
      </c>
      <c r="I99" s="92">
        <f t="shared" si="22"/>
        <v>0.70420693860700168</v>
      </c>
      <c r="J99" s="37"/>
      <c r="K99" s="37"/>
      <c r="L99" s="37"/>
      <c r="M99" s="39"/>
      <c r="N99" s="35"/>
      <c r="O99" s="22"/>
      <c r="P99" s="28"/>
    </row>
    <row r="100" spans="2:16" ht="12" customHeight="1">
      <c r="B100" s="27"/>
      <c r="E100" s="36"/>
      <c r="F100" s="37"/>
      <c r="G100" s="37"/>
      <c r="H100" s="38"/>
      <c r="I100" s="37"/>
      <c r="J100" s="37"/>
      <c r="K100" s="37"/>
      <c r="L100" s="37"/>
      <c r="M100" s="39"/>
      <c r="N100" s="35"/>
      <c r="O100" s="22"/>
      <c r="P100" s="28"/>
    </row>
    <row r="101" spans="2:16" ht="12" customHeight="1">
      <c r="B101" s="27"/>
      <c r="C101" s="49" t="s">
        <v>62</v>
      </c>
      <c r="E101" s="36"/>
      <c r="F101" s="37"/>
      <c r="G101" s="37"/>
      <c r="H101" s="38"/>
      <c r="I101" s="37"/>
      <c r="J101" s="37"/>
      <c r="K101" s="37"/>
      <c r="L101" s="37"/>
      <c r="M101" s="39"/>
      <c r="N101" s="35"/>
      <c r="O101" s="22"/>
      <c r="P101" s="28"/>
    </row>
    <row r="102" spans="2:16" ht="12" customHeight="1">
      <c r="B102" s="27"/>
      <c r="E102" s="36"/>
      <c r="F102" s="37"/>
      <c r="G102" s="37"/>
      <c r="H102" s="38"/>
      <c r="I102" s="37"/>
      <c r="J102" s="37"/>
      <c r="K102" s="37"/>
      <c r="L102" s="37"/>
      <c r="M102" s="39"/>
      <c r="N102" s="35"/>
      <c r="O102" s="22"/>
      <c r="P102" s="28"/>
    </row>
    <row r="103" spans="2:16" ht="12" customHeight="1">
      <c r="B103" s="27"/>
      <c r="C103" s="99" t="s">
        <v>65</v>
      </c>
      <c r="D103" s="99" t="s">
        <v>43</v>
      </c>
      <c r="E103" s="98" t="s">
        <v>44</v>
      </c>
      <c r="F103" s="99" t="s">
        <v>45</v>
      </c>
      <c r="G103" s="99" t="s">
        <v>46</v>
      </c>
      <c r="H103" s="99" t="s">
        <v>47</v>
      </c>
      <c r="I103" s="99" t="s">
        <v>45</v>
      </c>
      <c r="J103" s="37"/>
      <c r="K103" s="37"/>
      <c r="L103" s="37"/>
      <c r="M103" s="39"/>
      <c r="N103" s="35"/>
      <c r="O103" s="22"/>
      <c r="P103" s="28"/>
    </row>
    <row r="104" spans="2:16" ht="12" customHeight="1">
      <c r="B104" s="27"/>
      <c r="C104" s="90" t="s">
        <v>66</v>
      </c>
      <c r="D104" s="91">
        <v>768.67329099999995</v>
      </c>
      <c r="E104" s="88">
        <v>384.94563199999999</v>
      </c>
      <c r="F104" s="92">
        <f t="shared" ref="F104:F111" si="26">+E104/D104</f>
        <v>0.50079225661556126</v>
      </c>
      <c r="G104" s="89">
        <v>1208.2500050000001</v>
      </c>
      <c r="H104" s="89">
        <v>804.08652800000004</v>
      </c>
      <c r="I104" s="92">
        <f t="shared" ref="I104:I111" si="27">+H104/G104</f>
        <v>0.66549681330230992</v>
      </c>
      <c r="J104" s="100">
        <f>D104/$D$111</f>
        <v>0.40836540171659413</v>
      </c>
      <c r="K104" s="37"/>
      <c r="L104" s="37"/>
      <c r="M104" s="39"/>
      <c r="N104" s="35"/>
      <c r="O104" s="22"/>
      <c r="P104" s="28"/>
    </row>
    <row r="105" spans="2:16" ht="12" customHeight="1">
      <c r="B105" s="27"/>
      <c r="C105" s="90" t="s">
        <v>68</v>
      </c>
      <c r="D105" s="91">
        <v>620.18113600000004</v>
      </c>
      <c r="E105" s="88">
        <v>346.19386900000001</v>
      </c>
      <c r="F105" s="92">
        <f t="shared" si="26"/>
        <v>0.55821412310741414</v>
      </c>
      <c r="G105" s="89">
        <v>496.92668600000002</v>
      </c>
      <c r="H105" s="89">
        <v>290.77367199999998</v>
      </c>
      <c r="I105" s="92">
        <f t="shared" si="27"/>
        <v>0.58514400653459764</v>
      </c>
      <c r="J105" s="100">
        <f t="shared" ref="J105:J110" si="28">D105/$D$111</f>
        <v>0.32947745382204741</v>
      </c>
      <c r="K105" s="37"/>
      <c r="L105" s="37"/>
      <c r="M105" s="39"/>
      <c r="N105" s="35"/>
      <c r="O105" s="22"/>
      <c r="P105" s="28"/>
    </row>
    <row r="106" spans="2:16" ht="12" customHeight="1">
      <c r="B106" s="27"/>
      <c r="C106" s="90" t="s">
        <v>67</v>
      </c>
      <c r="D106" s="91">
        <v>247.76798400000001</v>
      </c>
      <c r="E106" s="88">
        <v>111.462183</v>
      </c>
      <c r="F106" s="92">
        <f t="shared" si="26"/>
        <v>0.44986515691228285</v>
      </c>
      <c r="G106" s="89">
        <v>91.820076999999998</v>
      </c>
      <c r="H106" s="89">
        <v>60.444567999999997</v>
      </c>
      <c r="I106" s="92">
        <f t="shared" si="27"/>
        <v>0.65829358866688814</v>
      </c>
      <c r="J106" s="100">
        <f t="shared" si="28"/>
        <v>0.13162922857257267</v>
      </c>
      <c r="K106" s="37"/>
      <c r="L106" s="37"/>
      <c r="M106" s="39"/>
      <c r="N106" s="35"/>
      <c r="O106" s="22"/>
      <c r="P106" s="28"/>
    </row>
    <row r="107" spans="2:16" ht="12" customHeight="1">
      <c r="B107" s="27"/>
      <c r="C107" s="90" t="s">
        <v>70</v>
      </c>
      <c r="D107" s="91">
        <v>191.55953099999999</v>
      </c>
      <c r="E107" s="88">
        <v>25.898523000000001</v>
      </c>
      <c r="F107" s="92">
        <f t="shared" si="26"/>
        <v>0.13519830031323266</v>
      </c>
      <c r="G107" s="89">
        <v>22.621403999999998</v>
      </c>
      <c r="H107" s="89">
        <v>6.3384309999999999</v>
      </c>
      <c r="I107" s="92">
        <f t="shared" si="27"/>
        <v>0.28019618057305373</v>
      </c>
      <c r="J107" s="100">
        <f t="shared" si="28"/>
        <v>0.1017679237009646</v>
      </c>
      <c r="K107" s="37"/>
      <c r="L107" s="37"/>
      <c r="M107" s="39"/>
      <c r="N107" s="35"/>
      <c r="O107" s="22"/>
      <c r="P107" s="28"/>
    </row>
    <row r="108" spans="2:16" ht="12" customHeight="1">
      <c r="B108" s="27"/>
      <c r="C108" s="90" t="s">
        <v>69</v>
      </c>
      <c r="D108" s="91">
        <v>54.135432999999999</v>
      </c>
      <c r="E108" s="88">
        <v>28.074981000000001</v>
      </c>
      <c r="F108" s="92">
        <f t="shared" si="26"/>
        <v>0.51860638114781499</v>
      </c>
      <c r="G108" s="89">
        <v>38.618259999999999</v>
      </c>
      <c r="H108" s="89">
        <v>17.528207999999999</v>
      </c>
      <c r="I108" s="92">
        <f t="shared" si="27"/>
        <v>0.4538839398771462</v>
      </c>
      <c r="J108" s="100">
        <f t="shared" si="28"/>
        <v>2.8759992187821142E-2</v>
      </c>
      <c r="K108" s="37"/>
      <c r="L108" s="37"/>
      <c r="M108" s="39"/>
      <c r="N108" s="35"/>
      <c r="O108" s="22"/>
      <c r="P108" s="28"/>
    </row>
    <row r="109" spans="2:16" ht="12" customHeight="1">
      <c r="B109" s="27"/>
      <c r="C109" s="90"/>
      <c r="D109" s="91"/>
      <c r="E109" s="88"/>
      <c r="F109" s="92" t="e">
        <f t="shared" si="26"/>
        <v>#DIV/0!</v>
      </c>
      <c r="G109" s="89"/>
      <c r="H109" s="89"/>
      <c r="I109" s="92" t="e">
        <f t="shared" si="27"/>
        <v>#DIV/0!</v>
      </c>
      <c r="J109" s="100">
        <f t="shared" si="28"/>
        <v>0</v>
      </c>
      <c r="K109" s="37"/>
      <c r="L109" s="37"/>
      <c r="M109" s="39"/>
      <c r="N109" s="35"/>
      <c r="O109" s="22"/>
      <c r="P109" s="28"/>
    </row>
    <row r="110" spans="2:16" ht="12" customHeight="1">
      <c r="B110" s="27"/>
      <c r="C110" s="90"/>
      <c r="D110" s="91"/>
      <c r="E110" s="88"/>
      <c r="F110" s="92" t="e">
        <f t="shared" si="26"/>
        <v>#DIV/0!</v>
      </c>
      <c r="G110" s="89"/>
      <c r="H110" s="89"/>
      <c r="I110" s="92" t="e">
        <f t="shared" si="27"/>
        <v>#DIV/0!</v>
      </c>
      <c r="J110" s="100">
        <f t="shared" si="28"/>
        <v>0</v>
      </c>
      <c r="K110" s="37"/>
      <c r="L110" s="37"/>
      <c r="M110" s="39"/>
      <c r="N110" s="35"/>
      <c r="O110" s="22"/>
      <c r="P110" s="28"/>
    </row>
    <row r="111" spans="2:16" ht="12" customHeight="1">
      <c r="B111" s="27"/>
      <c r="C111" s="93" t="s">
        <v>40</v>
      </c>
      <c r="D111" s="91">
        <f t="shared" ref="D111:E111" si="29">SUM(D104:D110)</f>
        <v>1882.3173750000001</v>
      </c>
      <c r="E111" s="88">
        <f t="shared" si="29"/>
        <v>896.57518799999991</v>
      </c>
      <c r="F111" s="92">
        <f t="shared" si="26"/>
        <v>0.47631456836549674</v>
      </c>
      <c r="G111" s="91">
        <f t="shared" ref="G111:H111" si="30">SUM(G104:G110)</f>
        <v>1858.2364320000001</v>
      </c>
      <c r="H111" s="88">
        <f t="shared" si="30"/>
        <v>1179.1714069999998</v>
      </c>
      <c r="I111" s="92">
        <f t="shared" si="27"/>
        <v>0.63456478771695923</v>
      </c>
      <c r="J111" s="37"/>
      <c r="K111" s="37"/>
      <c r="L111" s="37"/>
      <c r="M111" s="39"/>
      <c r="N111" s="35"/>
      <c r="O111" s="22"/>
      <c r="P111" s="28"/>
    </row>
    <row r="112" spans="2:16" ht="12" customHeight="1">
      <c r="B112" s="27"/>
      <c r="E112" s="36"/>
      <c r="F112" s="37"/>
      <c r="G112" s="37"/>
      <c r="H112" s="38"/>
      <c r="I112" s="37"/>
      <c r="J112" s="37"/>
      <c r="K112" s="37"/>
      <c r="L112" s="37"/>
      <c r="M112" s="39"/>
      <c r="N112" s="35"/>
      <c r="O112" s="22"/>
      <c r="P112" s="28"/>
    </row>
    <row r="113" spans="2:16" ht="12" customHeight="1">
      <c r="B113" s="27"/>
      <c r="E113" s="36"/>
      <c r="F113" s="37"/>
      <c r="G113" s="37"/>
      <c r="H113" s="38"/>
      <c r="I113" s="37"/>
      <c r="J113" s="37"/>
      <c r="K113" s="37"/>
      <c r="L113" s="37"/>
      <c r="M113" s="39"/>
      <c r="N113" s="35"/>
      <c r="O113" s="22"/>
      <c r="P113" s="28"/>
    </row>
    <row r="114" spans="2:16">
      <c r="B114" s="27"/>
      <c r="P114" s="28"/>
    </row>
    <row r="115" spans="2:16">
      <c r="B115" s="27"/>
      <c r="P115" s="28"/>
    </row>
    <row r="116" spans="2:16">
      <c r="B116" s="27"/>
      <c r="P116" s="28"/>
    </row>
    <row r="117" spans="2:16">
      <c r="B117" s="27"/>
      <c r="P117" s="28"/>
    </row>
    <row r="118" spans="2:16"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4"/>
    </row>
  </sheetData>
  <mergeCells count="12">
    <mergeCell ref="E15:F15"/>
    <mergeCell ref="E16:F16"/>
    <mergeCell ref="E17:F17"/>
    <mergeCell ref="E18:F18"/>
    <mergeCell ref="B2:P3"/>
    <mergeCell ref="C8:O8"/>
    <mergeCell ref="E11:L11"/>
    <mergeCell ref="N11:P13"/>
    <mergeCell ref="E12:L12"/>
    <mergeCell ref="E13:F14"/>
    <mergeCell ref="G13:I13"/>
    <mergeCell ref="J13:L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18"/>
  <sheetViews>
    <sheetView topLeftCell="C1" zoomScale="85" zoomScaleNormal="85" workbookViewId="0">
      <selection activeCell="C62" sqref="C62"/>
    </sheetView>
  </sheetViews>
  <sheetFormatPr defaultColWidth="0" defaultRowHeight="12"/>
  <cols>
    <col min="1" max="2" width="11.7109375" style="21" customWidth="1"/>
    <col min="3" max="3" width="38.7109375" style="21" customWidth="1"/>
    <col min="4" max="4" width="11.5703125" style="21" customWidth="1"/>
    <col min="5" max="5" width="11.7109375" style="21" customWidth="1"/>
    <col min="6" max="6" width="14" style="21" customWidth="1"/>
    <col min="7" max="7" width="13.28515625" style="21" customWidth="1"/>
    <col min="8" max="10" width="11.7109375" style="21" customWidth="1"/>
    <col min="11" max="11" width="12.85546875" style="21" customWidth="1"/>
    <col min="12" max="17" width="11.7109375" style="21" customWidth="1"/>
    <col min="18" max="20" width="0" style="21" hidden="1" customWidth="1"/>
    <col min="21" max="16384" width="11.42578125" style="21" hidden="1"/>
  </cols>
  <sheetData>
    <row r="1" spans="2:16" ht="9" customHeight="1">
      <c r="C1" s="22"/>
      <c r="D1" s="22"/>
    </row>
    <row r="2" spans="2:16">
      <c r="B2" s="179" t="s">
        <v>110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2:16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2:16">
      <c r="B4" s="23"/>
      <c r="G4" s="23"/>
      <c r="L4" s="23"/>
      <c r="M4" s="23"/>
    </row>
    <row r="5" spans="2:16">
      <c r="B5" s="23"/>
      <c r="G5" s="23"/>
      <c r="L5" s="23"/>
      <c r="M5" s="23"/>
    </row>
    <row r="7" spans="2:16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</row>
    <row r="8" spans="2:16">
      <c r="B8" s="27"/>
      <c r="C8" s="180" t="s">
        <v>14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28"/>
    </row>
    <row r="9" spans="2:16">
      <c r="B9" s="2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</row>
    <row r="10" spans="2:16">
      <c r="B10" s="27"/>
      <c r="C10" s="31"/>
      <c r="D10" s="31"/>
      <c r="E10" s="31"/>
      <c r="L10" s="31"/>
      <c r="M10" s="31"/>
      <c r="N10" s="31"/>
      <c r="O10" s="31"/>
      <c r="P10" s="30"/>
    </row>
    <row r="11" spans="2:16" ht="14.45" customHeight="1">
      <c r="B11" s="27"/>
      <c r="C11" s="31"/>
      <c r="E11" s="174" t="s">
        <v>31</v>
      </c>
      <c r="F11" s="175"/>
      <c r="G11" s="175"/>
      <c r="H11" s="175"/>
      <c r="I11" s="175"/>
      <c r="J11" s="175"/>
      <c r="K11" s="175"/>
      <c r="L11" s="175"/>
      <c r="M11" s="32"/>
      <c r="N11" s="172" t="s">
        <v>24</v>
      </c>
      <c r="O11" s="172"/>
      <c r="P11" s="182"/>
    </row>
    <row r="12" spans="2:16" ht="16.5" customHeight="1">
      <c r="B12" s="27"/>
      <c r="C12" s="31"/>
      <c r="E12" s="181" t="s">
        <v>32</v>
      </c>
      <c r="F12" s="181"/>
      <c r="G12" s="181"/>
      <c r="H12" s="181"/>
      <c r="I12" s="181"/>
      <c r="J12" s="181"/>
      <c r="K12" s="181"/>
      <c r="L12" s="181"/>
      <c r="M12" s="33"/>
      <c r="N12" s="172"/>
      <c r="O12" s="172"/>
      <c r="P12" s="182"/>
    </row>
    <row r="13" spans="2:16" ht="11.25" customHeight="1">
      <c r="B13" s="27"/>
      <c r="E13" s="178" t="s">
        <v>33</v>
      </c>
      <c r="F13" s="178"/>
      <c r="G13" s="178" t="s">
        <v>34</v>
      </c>
      <c r="H13" s="178"/>
      <c r="I13" s="178"/>
      <c r="J13" s="178" t="s">
        <v>35</v>
      </c>
      <c r="K13" s="178"/>
      <c r="L13" s="178"/>
      <c r="M13" s="45"/>
      <c r="N13" s="172"/>
      <c r="O13" s="172"/>
      <c r="P13" s="182"/>
    </row>
    <row r="14" spans="2:16" ht="11.25" customHeight="1">
      <c r="B14" s="27"/>
      <c r="E14" s="178"/>
      <c r="F14" s="178"/>
      <c r="G14" s="133" t="s">
        <v>25</v>
      </c>
      <c r="H14" s="133" t="s">
        <v>36</v>
      </c>
      <c r="I14" s="133" t="s">
        <v>20</v>
      </c>
      <c r="J14" s="133" t="s">
        <v>25</v>
      </c>
      <c r="K14" s="133" t="s">
        <v>36</v>
      </c>
      <c r="L14" s="133" t="s">
        <v>20</v>
      </c>
      <c r="M14" s="58"/>
      <c r="O14" s="22"/>
      <c r="P14" s="28"/>
    </row>
    <row r="15" spans="2:16" ht="12" customHeight="1">
      <c r="B15" s="27"/>
      <c r="D15" s="47"/>
      <c r="E15" s="183" t="s">
        <v>37</v>
      </c>
      <c r="F15" s="183"/>
      <c r="G15" s="134">
        <f>+D39</f>
        <v>1862.9590450000001</v>
      </c>
      <c r="H15" s="134">
        <f>+E39</f>
        <v>1571.288194</v>
      </c>
      <c r="I15" s="135">
        <f>+H15/G15</f>
        <v>0.84343678848828363</v>
      </c>
      <c r="J15" s="134">
        <f t="shared" ref="J15:K15" si="0">+G39</f>
        <v>1450.458547</v>
      </c>
      <c r="K15" s="134">
        <f t="shared" si="0"/>
        <v>1092.9856810000001</v>
      </c>
      <c r="L15" s="135">
        <f t="shared" ref="L15:L18" si="1">+K15/J15</f>
        <v>0.7535449277475974</v>
      </c>
      <c r="M15" s="84"/>
      <c r="N15" s="47"/>
      <c r="O15" s="48">
        <f>(I15-L15)*100</f>
        <v>8.9891860740686234</v>
      </c>
      <c r="P15" s="28"/>
    </row>
    <row r="16" spans="2:16" ht="12" customHeight="1">
      <c r="B16" s="27"/>
      <c r="C16" s="50"/>
      <c r="D16" s="47"/>
      <c r="E16" s="183" t="s">
        <v>38</v>
      </c>
      <c r="F16" s="183"/>
      <c r="G16" s="134">
        <f>D55</f>
        <v>1076.6209060000001</v>
      </c>
      <c r="H16" s="134">
        <f>E55</f>
        <v>481.738991</v>
      </c>
      <c r="I16" s="135">
        <f t="shared" ref="I16:I18" si="2">+H16/G16</f>
        <v>0.44745461314681173</v>
      </c>
      <c r="J16" s="134">
        <f>G55</f>
        <v>895.97443099999998</v>
      </c>
      <c r="K16" s="134">
        <f>H55</f>
        <v>540.66926100000001</v>
      </c>
      <c r="L16" s="135">
        <f t="shared" si="1"/>
        <v>0.60344273485188327</v>
      </c>
      <c r="M16" s="84"/>
      <c r="N16" s="47"/>
      <c r="O16" s="48">
        <f>(I16-L16)*100</f>
        <v>-15.598812170507154</v>
      </c>
      <c r="P16" s="28"/>
    </row>
    <row r="17" spans="2:16" ht="12" customHeight="1">
      <c r="B17" s="27"/>
      <c r="D17" s="47"/>
      <c r="E17" s="183" t="s">
        <v>39</v>
      </c>
      <c r="F17" s="183"/>
      <c r="G17" s="91">
        <f>D71</f>
        <v>2327.364482</v>
      </c>
      <c r="H17" s="91">
        <f>E71</f>
        <v>1134.494823</v>
      </c>
      <c r="I17" s="135">
        <f t="shared" si="2"/>
        <v>0.48745902576681155</v>
      </c>
      <c r="J17" s="91">
        <f>G71</f>
        <v>2096.7579730000002</v>
      </c>
      <c r="K17" s="91">
        <f>H71</f>
        <v>1322.9945009999999</v>
      </c>
      <c r="L17" s="135">
        <f t="shared" si="1"/>
        <v>0.63097148933555036</v>
      </c>
      <c r="M17" s="84"/>
      <c r="N17" s="47"/>
      <c r="O17" s="48">
        <f>(I17-L17)*100</f>
        <v>-14.351246356873881</v>
      </c>
      <c r="P17" s="28"/>
    </row>
    <row r="18" spans="2:16" ht="12" customHeight="1">
      <c r="B18" s="27"/>
      <c r="D18" s="47"/>
      <c r="E18" s="184" t="s">
        <v>40</v>
      </c>
      <c r="F18" s="184"/>
      <c r="G18" s="136">
        <f>SUM(G15:G17)</f>
        <v>5266.9444330000006</v>
      </c>
      <c r="H18" s="136">
        <f>SUM(H15:H17)</f>
        <v>3187.5220079999999</v>
      </c>
      <c r="I18" s="135">
        <f t="shared" si="2"/>
        <v>0.60519377953346254</v>
      </c>
      <c r="J18" s="136">
        <f>SUM(J15:J17)</f>
        <v>4443.1909510000005</v>
      </c>
      <c r="K18" s="136">
        <f>SUM(K15:K17)</f>
        <v>2956.6494430000002</v>
      </c>
      <c r="L18" s="135">
        <f t="shared" si="1"/>
        <v>0.66543380097912874</v>
      </c>
      <c r="M18" s="85"/>
      <c r="N18" s="49"/>
      <c r="O18" s="48">
        <f>(I18-L18)*100</f>
        <v>-6.0240021445666203</v>
      </c>
      <c r="P18" s="28"/>
    </row>
    <row r="19" spans="2:16" ht="12" customHeight="1">
      <c r="B19" s="27"/>
      <c r="E19" s="83" t="s">
        <v>72</v>
      </c>
      <c r="F19" s="116"/>
      <c r="G19" s="116"/>
      <c r="H19" s="116"/>
      <c r="I19" s="116"/>
      <c r="J19" s="116"/>
      <c r="K19" s="116"/>
      <c r="L19" s="116"/>
      <c r="M19" s="46"/>
      <c r="N19" s="35"/>
      <c r="O19" s="22"/>
      <c r="P19" s="28"/>
    </row>
    <row r="20" spans="2:16" ht="12" customHeight="1">
      <c r="B20" s="27"/>
      <c r="E20" s="36" t="s">
        <v>28</v>
      </c>
      <c r="F20" s="37"/>
      <c r="G20" s="37"/>
      <c r="H20" s="38"/>
      <c r="I20" s="37"/>
      <c r="J20" s="37"/>
      <c r="K20" s="37"/>
      <c r="L20" s="37"/>
      <c r="M20" s="39"/>
      <c r="N20" s="35"/>
      <c r="O20" s="22"/>
      <c r="P20" s="28"/>
    </row>
    <row r="21" spans="2:16" ht="12" customHeight="1">
      <c r="B21" s="27"/>
      <c r="E21" s="36"/>
      <c r="F21" s="37"/>
      <c r="G21" s="37"/>
      <c r="H21" s="38"/>
      <c r="I21" s="37"/>
      <c r="J21" s="37"/>
      <c r="K21" s="37"/>
      <c r="L21" s="37"/>
      <c r="M21" s="39"/>
      <c r="N21" s="35"/>
      <c r="O21" s="22"/>
      <c r="P21" s="28"/>
    </row>
    <row r="22" spans="2:16" ht="12" customHeight="1">
      <c r="B22" s="27"/>
      <c r="C22" s="49"/>
      <c r="E22" s="36"/>
      <c r="F22" s="37"/>
      <c r="G22" s="37"/>
      <c r="H22" s="38"/>
      <c r="I22" s="37"/>
      <c r="J22" s="37"/>
      <c r="K22" s="37"/>
      <c r="L22" s="37"/>
      <c r="M22" s="39"/>
      <c r="N22" s="35"/>
      <c r="O22" s="22"/>
      <c r="P22" s="28"/>
    </row>
    <row r="23" spans="2:16" ht="12" customHeight="1">
      <c r="B23" s="27"/>
      <c r="C23" s="49" t="s">
        <v>73</v>
      </c>
      <c r="E23" s="36"/>
      <c r="F23" s="37"/>
      <c r="G23" s="37"/>
      <c r="H23" s="38"/>
      <c r="I23" s="37"/>
      <c r="J23" s="37"/>
      <c r="K23" s="37"/>
      <c r="L23" s="37"/>
      <c r="M23" s="39"/>
      <c r="N23" s="35"/>
      <c r="O23" s="22"/>
      <c r="P23" s="28"/>
    </row>
    <row r="24" spans="2:16" ht="12" customHeight="1">
      <c r="B24" s="27"/>
      <c r="C24" s="49"/>
      <c r="E24" s="36"/>
      <c r="F24" s="37"/>
      <c r="G24" s="37"/>
      <c r="H24" s="38"/>
      <c r="I24" s="37"/>
      <c r="J24" s="37"/>
      <c r="K24" s="37"/>
      <c r="L24" s="37"/>
      <c r="M24" s="39"/>
      <c r="N24" s="35"/>
      <c r="O24" s="22"/>
      <c r="P24" s="28"/>
    </row>
    <row r="25" spans="2:16" ht="12" customHeight="1">
      <c r="B25" s="27"/>
      <c r="C25" s="49" t="s">
        <v>37</v>
      </c>
      <c r="E25" s="36"/>
      <c r="F25" s="37"/>
      <c r="G25" s="37"/>
      <c r="H25" s="38"/>
      <c r="I25" s="37"/>
      <c r="J25" s="37"/>
      <c r="K25" s="37"/>
      <c r="L25" s="37"/>
      <c r="M25" s="39"/>
      <c r="N25" s="35"/>
      <c r="O25" s="22"/>
      <c r="P25" s="28"/>
    </row>
    <row r="26" spans="2:16" ht="12" customHeight="1">
      <c r="B26" s="27"/>
      <c r="E26" s="36"/>
      <c r="F26" s="37"/>
      <c r="G26" s="37"/>
      <c r="H26" s="38"/>
      <c r="I26" s="37"/>
      <c r="J26" s="37"/>
      <c r="K26" s="37"/>
      <c r="L26" s="37"/>
      <c r="M26" s="39"/>
      <c r="N26" s="35"/>
      <c r="O26" s="22"/>
      <c r="P26" s="28"/>
    </row>
    <row r="27" spans="2:16" ht="12" customHeight="1">
      <c r="B27" s="27"/>
      <c r="C27" s="94" t="s">
        <v>42</v>
      </c>
      <c r="D27" s="94" t="s">
        <v>43</v>
      </c>
      <c r="E27" s="95" t="s">
        <v>44</v>
      </c>
      <c r="F27" s="94" t="s">
        <v>45</v>
      </c>
      <c r="G27" s="96" t="s">
        <v>46</v>
      </c>
      <c r="H27" s="96" t="s">
        <v>47</v>
      </c>
      <c r="I27" s="94" t="s">
        <v>45</v>
      </c>
      <c r="J27" s="37"/>
      <c r="K27" s="37"/>
      <c r="L27" s="37"/>
      <c r="M27" s="39"/>
      <c r="N27" s="35"/>
      <c r="O27" s="22"/>
      <c r="P27" s="28"/>
    </row>
    <row r="28" spans="2:16" ht="12" customHeight="1">
      <c r="B28" s="27"/>
      <c r="C28" s="90" t="s">
        <v>48</v>
      </c>
      <c r="D28" s="91">
        <v>661.663725</v>
      </c>
      <c r="E28" s="88">
        <v>567.63055199999997</v>
      </c>
      <c r="F28" s="92">
        <f>+E28/D28</f>
        <v>0.85788374147305713</v>
      </c>
      <c r="G28" s="89">
        <v>406.22537599999998</v>
      </c>
      <c r="H28" s="89">
        <v>258.72763099999997</v>
      </c>
      <c r="I28" s="92">
        <f t="shared" ref="I28:I39" si="3">+H28/G28</f>
        <v>0.63690661954116812</v>
      </c>
      <c r="J28" s="37"/>
      <c r="K28" s="37"/>
      <c r="L28" s="37"/>
      <c r="M28" s="39"/>
      <c r="N28" s="35"/>
      <c r="O28" s="22"/>
      <c r="P28" s="28"/>
    </row>
    <row r="29" spans="2:16" ht="12" customHeight="1">
      <c r="B29" s="27"/>
      <c r="C29" s="90" t="s">
        <v>49</v>
      </c>
      <c r="D29" s="91">
        <v>622.68324500000006</v>
      </c>
      <c r="E29" s="88">
        <v>607.54785700000002</v>
      </c>
      <c r="F29" s="92">
        <f t="shared" ref="F29:F39" si="4">+E29/D29</f>
        <v>0.97569327885159329</v>
      </c>
      <c r="G29" s="89">
        <v>331.85766699999999</v>
      </c>
      <c r="H29" s="89">
        <v>297.52874000000003</v>
      </c>
      <c r="I29" s="92">
        <f t="shared" si="3"/>
        <v>0.89655526928054985</v>
      </c>
      <c r="J29" s="37"/>
      <c r="K29" s="37"/>
      <c r="L29" s="37"/>
      <c r="M29" s="39"/>
      <c r="N29" s="35"/>
      <c r="O29" s="22"/>
      <c r="P29" s="28"/>
    </row>
    <row r="30" spans="2:16" ht="12" customHeight="1">
      <c r="B30" s="27"/>
      <c r="C30" s="90" t="s">
        <v>50</v>
      </c>
      <c r="D30" s="91">
        <v>244.049297</v>
      </c>
      <c r="E30" s="88">
        <v>174.61328900000001</v>
      </c>
      <c r="F30" s="92">
        <f t="shared" si="4"/>
        <v>0.71548367951250447</v>
      </c>
      <c r="G30" s="89">
        <v>365.51225699999998</v>
      </c>
      <c r="H30" s="89">
        <v>285.85238399999997</v>
      </c>
      <c r="I30" s="92">
        <f t="shared" si="3"/>
        <v>0.78205963965799374</v>
      </c>
      <c r="J30" s="37"/>
      <c r="K30" s="37"/>
      <c r="L30" s="37"/>
      <c r="M30" s="39"/>
      <c r="N30" s="35"/>
      <c r="O30" s="22"/>
      <c r="P30" s="28"/>
    </row>
    <row r="31" spans="2:16" ht="12" customHeight="1">
      <c r="B31" s="27"/>
      <c r="C31" s="90" t="s">
        <v>53</v>
      </c>
      <c r="D31" s="91">
        <v>200.09200000000001</v>
      </c>
      <c r="E31" s="88">
        <v>147.48688999999999</v>
      </c>
      <c r="F31" s="92">
        <f t="shared" si="4"/>
        <v>0.73709538612238357</v>
      </c>
      <c r="G31" s="89">
        <v>133.675262</v>
      </c>
      <c r="H31" s="89">
        <v>119.101766</v>
      </c>
      <c r="I31" s="92">
        <f t="shared" si="3"/>
        <v>0.89097836217444626</v>
      </c>
      <c r="J31" s="37"/>
      <c r="K31" s="37"/>
      <c r="L31" s="37"/>
      <c r="M31" s="39"/>
      <c r="N31" s="35"/>
      <c r="O31" s="22"/>
      <c r="P31" s="28"/>
    </row>
    <row r="32" spans="2:16" ht="12" customHeight="1">
      <c r="B32" s="27"/>
      <c r="C32" s="90" t="s">
        <v>51</v>
      </c>
      <c r="D32" s="91">
        <v>93.070536000000004</v>
      </c>
      <c r="E32" s="88">
        <v>50.846173999999998</v>
      </c>
      <c r="F32" s="92">
        <f t="shared" si="4"/>
        <v>0.54631869746618844</v>
      </c>
      <c r="G32" s="89">
        <v>110.30197</v>
      </c>
      <c r="H32" s="89">
        <v>63.827375000000004</v>
      </c>
      <c r="I32" s="92">
        <f t="shared" si="3"/>
        <v>0.57866033580361265</v>
      </c>
      <c r="J32" s="37"/>
      <c r="K32" s="37"/>
      <c r="L32" s="37"/>
      <c r="M32" s="39"/>
      <c r="N32" s="35"/>
      <c r="O32" s="22"/>
      <c r="P32" s="28"/>
    </row>
    <row r="33" spans="2:16" ht="12" customHeight="1">
      <c r="B33" s="27"/>
      <c r="C33" s="90" t="s">
        <v>52</v>
      </c>
      <c r="D33" s="91">
        <v>9.7230640000000008</v>
      </c>
      <c r="E33" s="88">
        <v>8.0560770000000002</v>
      </c>
      <c r="F33" s="92">
        <f t="shared" si="4"/>
        <v>0.82855332434302598</v>
      </c>
      <c r="G33" s="89">
        <v>7.4409869999999998</v>
      </c>
      <c r="H33" s="89">
        <v>3.4936530000000001</v>
      </c>
      <c r="I33" s="92">
        <f t="shared" si="3"/>
        <v>0.46951472969916491</v>
      </c>
      <c r="J33" s="37"/>
      <c r="K33" s="37"/>
      <c r="L33" s="37"/>
      <c r="M33" s="39"/>
      <c r="N33" s="35"/>
      <c r="O33" s="22"/>
      <c r="P33" s="28"/>
    </row>
    <row r="34" spans="2:16" ht="12" customHeight="1">
      <c r="B34" s="27"/>
      <c r="C34" s="90" t="s">
        <v>57</v>
      </c>
      <c r="D34" s="91">
        <v>9.2920420000000004</v>
      </c>
      <c r="E34" s="88">
        <v>6.8878190000000004</v>
      </c>
      <c r="F34" s="92">
        <f t="shared" si="4"/>
        <v>0.74125999430480405</v>
      </c>
      <c r="G34" s="89">
        <v>22.70937</v>
      </c>
      <c r="H34" s="89">
        <v>21.378259</v>
      </c>
      <c r="I34" s="92">
        <f t="shared" si="3"/>
        <v>0.94138494374788906</v>
      </c>
      <c r="J34" s="37"/>
      <c r="K34" s="37"/>
      <c r="L34" s="37"/>
      <c r="M34" s="39"/>
      <c r="N34" s="35"/>
      <c r="O34" s="22"/>
      <c r="P34" s="28"/>
    </row>
    <row r="35" spans="2:16" ht="12" customHeight="1">
      <c r="B35" s="27"/>
      <c r="C35" s="90" t="s">
        <v>54</v>
      </c>
      <c r="D35" s="91">
        <v>6.6239720000000002</v>
      </c>
      <c r="E35" s="88">
        <v>2.188768</v>
      </c>
      <c r="F35" s="92">
        <f t="shared" si="4"/>
        <v>0.33043134844169025</v>
      </c>
      <c r="G35" s="89">
        <v>12.070766000000001</v>
      </c>
      <c r="H35" s="89">
        <v>9.9852699999999999</v>
      </c>
      <c r="I35" s="92">
        <f t="shared" si="3"/>
        <v>0.82722753469001054</v>
      </c>
      <c r="J35" s="37"/>
      <c r="K35" s="37"/>
      <c r="L35" s="37"/>
      <c r="M35" s="39"/>
      <c r="N35" s="35"/>
      <c r="O35" s="22"/>
      <c r="P35" s="28"/>
    </row>
    <row r="36" spans="2:16" ht="12" customHeight="1">
      <c r="B36" s="27"/>
      <c r="C36" s="90" t="s">
        <v>111</v>
      </c>
      <c r="D36" s="91">
        <v>3.92469</v>
      </c>
      <c r="E36" s="88">
        <v>0.71301000000000003</v>
      </c>
      <c r="F36" s="92">
        <f t="shared" si="4"/>
        <v>0.18167294741750303</v>
      </c>
      <c r="G36" s="89">
        <v>4.8062779999999998</v>
      </c>
      <c r="H36" s="89">
        <v>4.7561299999999997</v>
      </c>
      <c r="I36" s="92">
        <f t="shared" si="3"/>
        <v>0.98956614661074538</v>
      </c>
      <c r="J36" s="37"/>
      <c r="K36" s="37"/>
      <c r="L36" s="37"/>
      <c r="M36" s="39"/>
      <c r="N36" s="35"/>
      <c r="O36" s="22"/>
      <c r="P36" s="28"/>
    </row>
    <row r="37" spans="2:16" ht="12" customHeight="1">
      <c r="B37" s="27"/>
      <c r="C37" s="90" t="s">
        <v>60</v>
      </c>
      <c r="D37" s="91">
        <v>3.16831</v>
      </c>
      <c r="E37" s="88">
        <v>0.1575</v>
      </c>
      <c r="F37" s="92">
        <f t="shared" si="4"/>
        <v>4.9711044689440112E-2</v>
      </c>
      <c r="G37" s="89">
        <v>18.741053000000001</v>
      </c>
      <c r="H37" s="89">
        <v>0</v>
      </c>
      <c r="I37" s="92">
        <f t="shared" si="3"/>
        <v>0</v>
      </c>
      <c r="J37" s="37"/>
      <c r="K37" s="37"/>
      <c r="L37" s="37"/>
      <c r="M37" s="39"/>
      <c r="N37" s="35"/>
      <c r="O37" s="22"/>
      <c r="P37" s="28"/>
    </row>
    <row r="38" spans="2:16" ht="12" customHeight="1">
      <c r="B38" s="27"/>
      <c r="C38" s="90" t="s">
        <v>58</v>
      </c>
      <c r="D38" s="91">
        <v>8.668163999999706</v>
      </c>
      <c r="E38" s="88">
        <v>5.1602580000001126</v>
      </c>
      <c r="F38" s="92">
        <f t="shared" si="4"/>
        <v>0.59531153309977614</v>
      </c>
      <c r="G38" s="89">
        <v>37.117561000000023</v>
      </c>
      <c r="H38" s="89">
        <v>28.334473000000116</v>
      </c>
      <c r="I38" s="92">
        <f t="shared" si="3"/>
        <v>0.76337109003471693</v>
      </c>
      <c r="J38" s="37"/>
      <c r="K38" s="37"/>
      <c r="L38" s="37"/>
      <c r="M38" s="39"/>
      <c r="N38" s="35"/>
      <c r="O38" s="22"/>
      <c r="P38" s="28"/>
    </row>
    <row r="39" spans="2:16" ht="12" customHeight="1">
      <c r="B39" s="27"/>
      <c r="C39" s="93" t="s">
        <v>40</v>
      </c>
      <c r="D39" s="91">
        <f t="shared" ref="D39:E39" si="5">SUM(D28:D38)</f>
        <v>1862.9590450000001</v>
      </c>
      <c r="E39" s="88">
        <f t="shared" si="5"/>
        <v>1571.288194</v>
      </c>
      <c r="F39" s="92">
        <f t="shared" si="4"/>
        <v>0.84343678848828363</v>
      </c>
      <c r="G39" s="89">
        <f t="shared" ref="G39:H39" si="6">SUM(G28:G38)</f>
        <v>1450.458547</v>
      </c>
      <c r="H39" s="89">
        <f t="shared" si="6"/>
        <v>1092.9856810000001</v>
      </c>
      <c r="I39" s="92">
        <f t="shared" si="3"/>
        <v>0.7535449277475974</v>
      </c>
      <c r="J39" s="37"/>
      <c r="K39" s="37"/>
      <c r="L39" s="37"/>
      <c r="M39" s="39"/>
      <c r="N39" s="35"/>
      <c r="O39" s="22"/>
      <c r="P39" s="28"/>
    </row>
    <row r="40" spans="2:16" ht="12" customHeight="1">
      <c r="B40" s="27"/>
      <c r="E40" s="36"/>
      <c r="G40" s="37"/>
      <c r="H40" s="37"/>
      <c r="I40" s="37"/>
      <c r="J40" s="37"/>
      <c r="K40" s="37"/>
      <c r="L40" s="37"/>
      <c r="M40" s="39"/>
      <c r="N40" s="35"/>
      <c r="O40" s="22"/>
      <c r="P40" s="28"/>
    </row>
    <row r="41" spans="2:16" ht="12" customHeight="1">
      <c r="B41" s="27"/>
      <c r="C41" s="49" t="s">
        <v>38</v>
      </c>
      <c r="E41" s="36"/>
      <c r="G41" s="37"/>
      <c r="H41" s="37"/>
      <c r="I41" s="37"/>
      <c r="J41" s="37"/>
      <c r="K41" s="37"/>
      <c r="L41" s="37"/>
      <c r="M41" s="39"/>
      <c r="N41" s="35"/>
      <c r="O41" s="22"/>
      <c r="P41" s="28"/>
    </row>
    <row r="42" spans="2:16" ht="12" customHeight="1">
      <c r="B42" s="27"/>
      <c r="E42" s="36"/>
      <c r="G42" s="37"/>
      <c r="H42" s="37"/>
      <c r="I42" s="37"/>
      <c r="J42" s="37"/>
      <c r="K42" s="37"/>
      <c r="L42" s="37"/>
      <c r="M42" s="39"/>
      <c r="N42" s="35"/>
      <c r="O42" s="22"/>
      <c r="P42" s="28"/>
    </row>
    <row r="43" spans="2:16" ht="12" customHeight="1">
      <c r="B43" s="27"/>
      <c r="C43" s="94" t="s">
        <v>42</v>
      </c>
      <c r="D43" s="94" t="s">
        <v>43</v>
      </c>
      <c r="E43" s="95" t="s">
        <v>44</v>
      </c>
      <c r="F43" s="94" t="s">
        <v>45</v>
      </c>
      <c r="G43" s="96" t="s">
        <v>46</v>
      </c>
      <c r="H43" s="96" t="s">
        <v>47</v>
      </c>
      <c r="I43" s="94" t="s">
        <v>45</v>
      </c>
      <c r="J43" s="37"/>
      <c r="K43" s="37"/>
      <c r="L43" s="37"/>
      <c r="M43" s="39"/>
      <c r="N43" s="35"/>
      <c r="O43" s="22"/>
      <c r="P43" s="28"/>
    </row>
    <row r="44" spans="2:16" ht="12" customHeight="1">
      <c r="B44" s="27"/>
      <c r="C44" s="90" t="s">
        <v>50</v>
      </c>
      <c r="D44" s="91">
        <v>304.18955499999998</v>
      </c>
      <c r="E44" s="88">
        <v>144.528863</v>
      </c>
      <c r="F44" s="92">
        <f t="shared" ref="F44:F55" si="7">+E44/D44</f>
        <v>0.4751276321765881</v>
      </c>
      <c r="G44" s="89">
        <v>342.74489599999998</v>
      </c>
      <c r="H44" s="89">
        <v>202.832313</v>
      </c>
      <c r="I44" s="92">
        <f t="shared" ref="I44:I55" si="8">+H44/G44</f>
        <v>0.59178798974733682</v>
      </c>
      <c r="J44" s="37"/>
      <c r="K44" s="37"/>
      <c r="L44" s="37"/>
      <c r="M44" s="39"/>
      <c r="N44" s="35"/>
      <c r="O44" s="22"/>
      <c r="P44" s="28"/>
    </row>
    <row r="45" spans="2:16" ht="12" customHeight="1">
      <c r="B45" s="27"/>
      <c r="C45" s="90" t="s">
        <v>51</v>
      </c>
      <c r="D45" s="91">
        <v>200.55350799999999</v>
      </c>
      <c r="E45" s="88">
        <v>105.95911599999999</v>
      </c>
      <c r="F45" s="92">
        <f t="shared" si="7"/>
        <v>0.52833339619270081</v>
      </c>
      <c r="G45" s="89">
        <v>114.561699</v>
      </c>
      <c r="H45" s="89">
        <v>65.268821000000003</v>
      </c>
      <c r="I45" s="92">
        <f t="shared" si="8"/>
        <v>0.56972637076550336</v>
      </c>
      <c r="J45" s="37"/>
      <c r="K45" s="37"/>
      <c r="L45" s="37"/>
      <c r="M45" s="39"/>
      <c r="N45" s="35"/>
      <c r="O45" s="22"/>
      <c r="P45" s="28"/>
    </row>
    <row r="46" spans="2:16" ht="12" customHeight="1">
      <c r="B46" s="27"/>
      <c r="C46" s="90" t="s">
        <v>48</v>
      </c>
      <c r="D46" s="91">
        <v>196.69094899999999</v>
      </c>
      <c r="E46" s="88">
        <v>81.197890999999998</v>
      </c>
      <c r="F46" s="92">
        <f t="shared" si="7"/>
        <v>0.41281966156968414</v>
      </c>
      <c r="G46" s="89">
        <v>65.797730999999999</v>
      </c>
      <c r="H46" s="89">
        <v>43.460040999999997</v>
      </c>
      <c r="I46" s="92">
        <f t="shared" si="8"/>
        <v>0.66050972183220114</v>
      </c>
      <c r="J46" s="37"/>
      <c r="K46" s="37"/>
      <c r="L46" s="37"/>
      <c r="M46" s="39"/>
      <c r="N46" s="35"/>
      <c r="O46" s="22"/>
      <c r="P46" s="28"/>
    </row>
    <row r="47" spans="2:16" ht="12" customHeight="1">
      <c r="B47" s="27"/>
      <c r="C47" s="90" t="s">
        <v>49</v>
      </c>
      <c r="D47" s="91">
        <v>149.34102999999999</v>
      </c>
      <c r="E47" s="88">
        <v>45.139783999999999</v>
      </c>
      <c r="F47" s="92">
        <f t="shared" si="7"/>
        <v>0.30225976076366956</v>
      </c>
      <c r="G47" s="89">
        <v>166.63955999999999</v>
      </c>
      <c r="H47" s="89">
        <v>68.190426000000002</v>
      </c>
      <c r="I47" s="92">
        <f t="shared" si="8"/>
        <v>0.40920910976961294</v>
      </c>
      <c r="J47" s="37"/>
      <c r="K47" s="37"/>
      <c r="L47" s="37"/>
      <c r="M47" s="39"/>
      <c r="N47" s="35"/>
      <c r="O47" s="22"/>
      <c r="P47" s="28"/>
    </row>
    <row r="48" spans="2:16" ht="12" customHeight="1">
      <c r="B48" s="27"/>
      <c r="C48" s="90" t="s">
        <v>52</v>
      </c>
      <c r="D48" s="91">
        <v>74.281223999999995</v>
      </c>
      <c r="E48" s="88">
        <v>35.077202</v>
      </c>
      <c r="F48" s="92">
        <f t="shared" si="7"/>
        <v>0.47222164782852799</v>
      </c>
      <c r="G48" s="89">
        <v>97.275593000000001</v>
      </c>
      <c r="H48" s="89">
        <v>78.739419999999996</v>
      </c>
      <c r="I48" s="92">
        <f t="shared" si="8"/>
        <v>0.8094468259885087</v>
      </c>
      <c r="J48" s="37"/>
      <c r="K48" s="37"/>
      <c r="L48" s="37"/>
      <c r="M48" s="39"/>
      <c r="N48" s="35"/>
      <c r="O48" s="22"/>
      <c r="P48" s="28"/>
    </row>
    <row r="49" spans="2:16" ht="12" customHeight="1">
      <c r="B49" s="27"/>
      <c r="C49" s="90" t="s">
        <v>56</v>
      </c>
      <c r="D49" s="91">
        <v>60.245663999999998</v>
      </c>
      <c r="E49" s="88">
        <v>40.571047</v>
      </c>
      <c r="F49" s="92">
        <f t="shared" si="7"/>
        <v>0.67342683782188872</v>
      </c>
      <c r="G49" s="89">
        <v>42.998202999999997</v>
      </c>
      <c r="H49" s="89">
        <v>40.571154</v>
      </c>
      <c r="I49" s="92">
        <f t="shared" si="8"/>
        <v>0.9435546411090715</v>
      </c>
      <c r="J49" s="37"/>
      <c r="K49" s="37"/>
      <c r="L49" s="37"/>
      <c r="M49" s="39"/>
      <c r="N49" s="35"/>
      <c r="O49" s="22"/>
      <c r="P49" s="28"/>
    </row>
    <row r="50" spans="2:16" ht="12" customHeight="1">
      <c r="B50" s="27"/>
      <c r="C50" s="90" t="s">
        <v>53</v>
      </c>
      <c r="D50" s="91">
        <v>44.960017999999998</v>
      </c>
      <c r="E50" s="88">
        <v>10.540492</v>
      </c>
      <c r="F50" s="92">
        <f t="shared" si="7"/>
        <v>0.23444145418269186</v>
      </c>
      <c r="G50" s="89">
        <v>19.350149999999999</v>
      </c>
      <c r="H50" s="89">
        <v>7.2018890000000004</v>
      </c>
      <c r="I50" s="92">
        <f t="shared" si="8"/>
        <v>0.37218776081839161</v>
      </c>
      <c r="J50" s="37"/>
      <c r="K50" s="37"/>
      <c r="L50" s="37"/>
      <c r="M50" s="39"/>
      <c r="N50" s="35"/>
      <c r="O50" s="22"/>
      <c r="P50" s="28"/>
    </row>
    <row r="51" spans="2:16" ht="12" customHeight="1">
      <c r="B51" s="27"/>
      <c r="C51" s="90" t="s">
        <v>61</v>
      </c>
      <c r="D51" s="91">
        <v>20.185963999999998</v>
      </c>
      <c r="E51" s="88">
        <v>6.6572789999999999</v>
      </c>
      <c r="F51" s="92">
        <f t="shared" si="7"/>
        <v>0.32979742755907027</v>
      </c>
      <c r="G51" s="89">
        <v>0.28449600000000003</v>
      </c>
      <c r="H51" s="89">
        <v>0.230715</v>
      </c>
      <c r="I51" s="92">
        <f t="shared" si="8"/>
        <v>0.81096043529610251</v>
      </c>
      <c r="J51" s="37"/>
      <c r="K51" s="37"/>
      <c r="L51" s="37"/>
      <c r="M51" s="39"/>
      <c r="N51" s="35"/>
      <c r="O51" s="22"/>
      <c r="P51" s="28"/>
    </row>
    <row r="52" spans="2:16" ht="12" customHeight="1">
      <c r="B52" s="27"/>
      <c r="C52" s="90" t="s">
        <v>60</v>
      </c>
      <c r="D52" s="91">
        <v>18.146825</v>
      </c>
      <c r="E52" s="88">
        <v>7.3150500000000003</v>
      </c>
      <c r="F52" s="92">
        <f t="shared" si="7"/>
        <v>0.40310357321459817</v>
      </c>
      <c r="G52" s="89">
        <v>37.603670999999999</v>
      </c>
      <c r="H52" s="89">
        <v>27.169124</v>
      </c>
      <c r="I52" s="92">
        <f t="shared" si="8"/>
        <v>0.72251254405454191</v>
      </c>
      <c r="J52" s="37"/>
      <c r="K52" s="37"/>
      <c r="L52" s="37"/>
      <c r="M52" s="39"/>
      <c r="N52" s="35"/>
      <c r="O52" s="22"/>
      <c r="P52" s="28"/>
    </row>
    <row r="53" spans="2:16" ht="12" customHeight="1">
      <c r="B53" s="27"/>
      <c r="C53" s="90" t="s">
        <v>74</v>
      </c>
      <c r="D53" s="91">
        <v>5.1731319999999998</v>
      </c>
      <c r="E53" s="88">
        <v>3.9744169999999999</v>
      </c>
      <c r="F53" s="92">
        <f t="shared" si="7"/>
        <v>0.76828060834326284</v>
      </c>
      <c r="G53" s="89">
        <v>4.9862960000000003</v>
      </c>
      <c r="H53" s="89">
        <v>4.9244979999999998</v>
      </c>
      <c r="I53" s="92">
        <f t="shared" si="8"/>
        <v>0.98760643170802531</v>
      </c>
      <c r="J53" s="37"/>
      <c r="K53" s="37"/>
      <c r="L53" s="37"/>
      <c r="M53" s="39"/>
      <c r="N53" s="35"/>
      <c r="O53" s="22"/>
      <c r="P53" s="28"/>
    </row>
    <row r="54" spans="2:16" ht="12" customHeight="1">
      <c r="B54" s="27"/>
      <c r="C54" s="90" t="s">
        <v>58</v>
      </c>
      <c r="D54" s="91">
        <v>2.8530370000000858</v>
      </c>
      <c r="E54" s="88">
        <v>0.77784999999994398</v>
      </c>
      <c r="F54" s="92">
        <f t="shared" si="7"/>
        <v>0.27263929630072115</v>
      </c>
      <c r="G54" s="89">
        <v>3.7321360000000823</v>
      </c>
      <c r="H54" s="89">
        <v>2.0808600000001434</v>
      </c>
      <c r="I54" s="92">
        <f t="shared" si="8"/>
        <v>0.55755202918652946</v>
      </c>
      <c r="J54" s="37"/>
      <c r="K54" s="37"/>
      <c r="L54" s="37"/>
      <c r="M54" s="39"/>
      <c r="N54" s="35"/>
      <c r="O54" s="22"/>
      <c r="P54" s="28"/>
    </row>
    <row r="55" spans="2:16" ht="12" customHeight="1">
      <c r="B55" s="27"/>
      <c r="C55" s="93" t="s">
        <v>40</v>
      </c>
      <c r="D55" s="91">
        <f t="shared" ref="D55:E55" si="9">SUM(D44:D54)</f>
        <v>1076.6209060000001</v>
      </c>
      <c r="E55" s="88">
        <f t="shared" si="9"/>
        <v>481.738991</v>
      </c>
      <c r="F55" s="92">
        <f t="shared" si="7"/>
        <v>0.44745461314681173</v>
      </c>
      <c r="G55" s="89">
        <f t="shared" ref="G55:H55" si="10">SUM(G44:G54)</f>
        <v>895.97443099999998</v>
      </c>
      <c r="H55" s="89">
        <f t="shared" si="10"/>
        <v>540.66926100000001</v>
      </c>
      <c r="I55" s="92">
        <f t="shared" si="8"/>
        <v>0.60344273485188327</v>
      </c>
      <c r="J55" s="37"/>
      <c r="K55" s="37"/>
      <c r="L55" s="37"/>
      <c r="M55" s="39"/>
      <c r="N55" s="35"/>
      <c r="O55" s="22"/>
      <c r="P55" s="28"/>
    </row>
    <row r="56" spans="2:16" ht="12" customHeight="1">
      <c r="B56" s="27"/>
      <c r="E56" s="36"/>
      <c r="G56" s="37"/>
      <c r="H56" s="37"/>
      <c r="I56" s="37"/>
      <c r="J56" s="37"/>
      <c r="K56" s="37"/>
      <c r="L56" s="37"/>
      <c r="M56" s="39"/>
      <c r="N56" s="35"/>
      <c r="O56" s="22"/>
      <c r="P56" s="28"/>
    </row>
    <row r="57" spans="2:16" ht="12" customHeight="1">
      <c r="B57" s="27"/>
      <c r="C57" s="49" t="s">
        <v>62</v>
      </c>
      <c r="E57" s="36"/>
      <c r="G57" s="37"/>
      <c r="H57" s="37"/>
      <c r="I57" s="37"/>
      <c r="J57" s="37"/>
      <c r="K57" s="37"/>
      <c r="L57" s="37"/>
      <c r="M57" s="39"/>
      <c r="N57" s="35"/>
      <c r="O57" s="22"/>
      <c r="P57" s="28"/>
    </row>
    <row r="58" spans="2:16" ht="12" customHeight="1">
      <c r="B58" s="27"/>
      <c r="E58" s="36"/>
      <c r="G58" s="37"/>
      <c r="H58" s="37"/>
      <c r="I58" s="37"/>
      <c r="J58" s="37"/>
      <c r="K58" s="37"/>
      <c r="L58" s="37"/>
      <c r="M58" s="39"/>
      <c r="N58" s="35"/>
      <c r="O58" s="22"/>
      <c r="P58" s="28"/>
    </row>
    <row r="59" spans="2:16" ht="12" customHeight="1">
      <c r="B59" s="27"/>
      <c r="C59" s="94" t="s">
        <v>42</v>
      </c>
      <c r="D59" s="94" t="s">
        <v>43</v>
      </c>
      <c r="E59" s="95" t="s">
        <v>44</v>
      </c>
      <c r="F59" s="94" t="s">
        <v>45</v>
      </c>
      <c r="G59" s="96" t="s">
        <v>46</v>
      </c>
      <c r="H59" s="96" t="s">
        <v>47</v>
      </c>
      <c r="I59" s="94" t="s">
        <v>45</v>
      </c>
      <c r="J59" s="37"/>
      <c r="K59" s="37"/>
      <c r="L59" s="37"/>
      <c r="M59" s="39"/>
      <c r="N59" s="35"/>
      <c r="O59" s="22"/>
      <c r="P59" s="28"/>
    </row>
    <row r="60" spans="2:16" ht="12" customHeight="1">
      <c r="B60" s="27"/>
      <c r="C60" s="90" t="s">
        <v>48</v>
      </c>
      <c r="D60" s="91">
        <v>755.51177399999995</v>
      </c>
      <c r="E60" s="88">
        <v>408.18612000000002</v>
      </c>
      <c r="F60" s="92">
        <f t="shared" ref="F60:F71" si="11">+E60/D60</f>
        <v>0.54027764231772257</v>
      </c>
      <c r="G60" s="89">
        <v>913.61339099999998</v>
      </c>
      <c r="H60" s="89">
        <v>604.84592999999995</v>
      </c>
      <c r="I60" s="92">
        <f t="shared" ref="I60:I71" si="12">+H60/G60</f>
        <v>0.66203706727411571</v>
      </c>
      <c r="J60" s="37"/>
      <c r="K60" s="37"/>
      <c r="L60" s="37"/>
      <c r="M60" s="39"/>
      <c r="N60" s="35"/>
      <c r="O60" s="22"/>
      <c r="P60" s="28"/>
    </row>
    <row r="61" spans="2:16" ht="12" customHeight="1">
      <c r="B61" s="27"/>
      <c r="C61" s="90" t="s">
        <v>50</v>
      </c>
      <c r="D61" s="91">
        <v>635.630989</v>
      </c>
      <c r="E61" s="88">
        <v>286.20352300000002</v>
      </c>
      <c r="F61" s="92">
        <f t="shared" si="11"/>
        <v>0.45026678678814386</v>
      </c>
      <c r="G61" s="89">
        <v>432.91708699999998</v>
      </c>
      <c r="H61" s="89">
        <v>276.26768700000002</v>
      </c>
      <c r="I61" s="92">
        <f t="shared" si="12"/>
        <v>0.63815380657405196</v>
      </c>
      <c r="J61" s="37"/>
      <c r="K61" s="37"/>
      <c r="L61" s="37"/>
      <c r="M61" s="39"/>
      <c r="N61" s="35"/>
      <c r="O61" s="22"/>
      <c r="P61" s="28"/>
    </row>
    <row r="62" spans="2:16" ht="12" customHeight="1">
      <c r="B62" s="27"/>
      <c r="C62" s="90" t="s">
        <v>53</v>
      </c>
      <c r="D62" s="91">
        <v>321.057751</v>
      </c>
      <c r="E62" s="88">
        <v>137.08396999999999</v>
      </c>
      <c r="F62" s="92">
        <f t="shared" si="11"/>
        <v>0.42697604892896668</v>
      </c>
      <c r="G62" s="89">
        <v>271.46709199999998</v>
      </c>
      <c r="H62" s="89">
        <v>143.35794000000001</v>
      </c>
      <c r="I62" s="92">
        <f t="shared" si="12"/>
        <v>0.52808588674166079</v>
      </c>
      <c r="J62" s="37"/>
      <c r="K62" s="37"/>
      <c r="L62" s="37"/>
      <c r="M62" s="39"/>
      <c r="N62" s="35"/>
      <c r="O62" s="22"/>
      <c r="P62" s="28"/>
    </row>
    <row r="63" spans="2:16" ht="12" customHeight="1">
      <c r="B63" s="27"/>
      <c r="C63" s="90" t="s">
        <v>51</v>
      </c>
      <c r="D63" s="91">
        <v>161.75313399999999</v>
      </c>
      <c r="E63" s="88">
        <v>78.538729000000004</v>
      </c>
      <c r="F63" s="92">
        <f t="shared" si="11"/>
        <v>0.48554687663733309</v>
      </c>
      <c r="G63" s="89">
        <v>93.322449000000006</v>
      </c>
      <c r="H63" s="89">
        <v>58.351235000000003</v>
      </c>
      <c r="I63" s="92">
        <f t="shared" si="12"/>
        <v>0.6252647206032923</v>
      </c>
      <c r="J63" s="37"/>
      <c r="K63" s="37"/>
      <c r="L63" s="37"/>
      <c r="M63" s="39"/>
      <c r="N63" s="35"/>
      <c r="O63" s="22"/>
      <c r="P63" s="28"/>
    </row>
    <row r="64" spans="2:16" ht="12" customHeight="1">
      <c r="B64" s="27"/>
      <c r="C64" s="90" t="s">
        <v>61</v>
      </c>
      <c r="D64" s="91">
        <v>131.729251</v>
      </c>
      <c r="E64" s="88">
        <v>60.059640000000002</v>
      </c>
      <c r="F64" s="92">
        <f t="shared" si="11"/>
        <v>0.45593244889853657</v>
      </c>
      <c r="G64" s="89">
        <v>52.868473000000002</v>
      </c>
      <c r="H64" s="89">
        <v>27.890633999999999</v>
      </c>
      <c r="I64" s="92">
        <f t="shared" si="12"/>
        <v>0.52754756128477553</v>
      </c>
      <c r="J64" s="37"/>
      <c r="K64" s="37"/>
      <c r="L64" s="37"/>
      <c r="M64" s="39"/>
      <c r="N64" s="35"/>
      <c r="O64" s="22"/>
      <c r="P64" s="28"/>
    </row>
    <row r="65" spans="2:16" ht="12" customHeight="1">
      <c r="B65" s="27"/>
      <c r="C65" s="90" t="s">
        <v>49</v>
      </c>
      <c r="D65" s="91">
        <v>81.662791999999996</v>
      </c>
      <c r="E65" s="88">
        <v>38.859774999999999</v>
      </c>
      <c r="F65" s="92">
        <f t="shared" si="11"/>
        <v>0.47585655655760584</v>
      </c>
      <c r="G65" s="89">
        <v>34.000235000000004</v>
      </c>
      <c r="H65" s="89">
        <v>5.7085910000000002</v>
      </c>
      <c r="I65" s="92">
        <f t="shared" si="12"/>
        <v>0.16789857481867404</v>
      </c>
      <c r="J65" s="37"/>
      <c r="K65" s="37"/>
      <c r="L65" s="37"/>
      <c r="M65" s="39"/>
      <c r="N65" s="35"/>
      <c r="O65" s="22"/>
      <c r="P65" s="28"/>
    </row>
    <row r="66" spans="2:16" ht="12" customHeight="1">
      <c r="B66" s="27"/>
      <c r="C66" s="90" t="s">
        <v>56</v>
      </c>
      <c r="D66" s="91">
        <v>76.722825999999998</v>
      </c>
      <c r="E66" s="88">
        <v>43.005324000000002</v>
      </c>
      <c r="F66" s="92">
        <f t="shared" si="11"/>
        <v>0.56052841432092193</v>
      </c>
      <c r="G66" s="89">
        <v>71.407206000000002</v>
      </c>
      <c r="H66" s="89">
        <v>39.114899999999999</v>
      </c>
      <c r="I66" s="92">
        <f t="shared" si="12"/>
        <v>0.54777244750340737</v>
      </c>
      <c r="J66" s="37"/>
      <c r="K66" s="37"/>
      <c r="L66" s="37"/>
      <c r="M66" s="39"/>
      <c r="N66" s="35"/>
      <c r="O66" s="22"/>
      <c r="P66" s="28"/>
    </row>
    <row r="67" spans="2:16" ht="12" customHeight="1">
      <c r="B67" s="27"/>
      <c r="C67" s="90" t="s">
        <v>60</v>
      </c>
      <c r="D67" s="91">
        <v>45.410400000000003</v>
      </c>
      <c r="E67" s="88">
        <v>25.390008999999999</v>
      </c>
      <c r="F67" s="92">
        <f t="shared" si="11"/>
        <v>0.55912321846977775</v>
      </c>
      <c r="G67" s="89">
        <v>76.879738000000003</v>
      </c>
      <c r="H67" s="89">
        <v>59.206397000000003</v>
      </c>
      <c r="I67" s="92">
        <f t="shared" si="12"/>
        <v>0.77011704956642801</v>
      </c>
      <c r="J67" s="37"/>
      <c r="K67" s="37"/>
      <c r="L67" s="37"/>
      <c r="M67" s="39"/>
      <c r="N67" s="35"/>
      <c r="O67" s="22"/>
      <c r="P67" s="28"/>
    </row>
    <row r="68" spans="2:16" ht="12" customHeight="1">
      <c r="B68" s="27"/>
      <c r="C68" s="90" t="s">
        <v>63</v>
      </c>
      <c r="D68" s="91">
        <v>29.841317</v>
      </c>
      <c r="E68" s="88">
        <v>6.5289089999999996</v>
      </c>
      <c r="F68" s="92">
        <f t="shared" si="11"/>
        <v>0.21878756222454926</v>
      </c>
      <c r="G68" s="89">
        <v>11.450324</v>
      </c>
      <c r="H68" s="89">
        <v>2.9332120000000002</v>
      </c>
      <c r="I68" s="92">
        <f t="shared" si="12"/>
        <v>0.25616847173931501</v>
      </c>
      <c r="J68" s="37"/>
      <c r="K68" s="37"/>
      <c r="L68" s="37"/>
      <c r="M68" s="39"/>
      <c r="N68" s="35"/>
      <c r="O68" s="22"/>
      <c r="P68" s="28"/>
    </row>
    <row r="69" spans="2:16" ht="12" customHeight="1">
      <c r="B69" s="27"/>
      <c r="C69" s="90" t="s">
        <v>112</v>
      </c>
      <c r="D69" s="91">
        <v>25.926476999999998</v>
      </c>
      <c r="E69" s="88">
        <v>17.273327999999999</v>
      </c>
      <c r="F69" s="92">
        <f t="shared" si="11"/>
        <v>0.66624277567677248</v>
      </c>
      <c r="G69" s="89">
        <v>10.339627999999999</v>
      </c>
      <c r="H69" s="89">
        <v>6.0915239999999997</v>
      </c>
      <c r="I69" s="92">
        <f t="shared" si="12"/>
        <v>0.58914343920303514</v>
      </c>
      <c r="J69" s="37"/>
      <c r="K69" s="37"/>
      <c r="L69" s="37"/>
      <c r="M69" s="39"/>
      <c r="N69" s="35"/>
      <c r="O69" s="22"/>
      <c r="P69" s="28"/>
    </row>
    <row r="70" spans="2:16" ht="12" customHeight="1">
      <c r="B70" s="27"/>
      <c r="C70" s="90" t="s">
        <v>58</v>
      </c>
      <c r="D70" s="91">
        <v>62.117770999999721</v>
      </c>
      <c r="E70" s="88">
        <v>33.365495999999894</v>
      </c>
      <c r="F70" s="92">
        <f t="shared" si="11"/>
        <v>0.53713286009570504</v>
      </c>
      <c r="G70" s="89">
        <v>128.49235000000022</v>
      </c>
      <c r="H70" s="89">
        <v>99.22645099999977</v>
      </c>
      <c r="I70" s="92">
        <f t="shared" si="12"/>
        <v>0.77223625375362503</v>
      </c>
      <c r="J70" s="37"/>
      <c r="K70" s="37"/>
      <c r="L70" s="37"/>
      <c r="M70" s="39"/>
      <c r="N70" s="35"/>
      <c r="O70" s="22"/>
      <c r="P70" s="28"/>
    </row>
    <row r="71" spans="2:16" ht="12" customHeight="1">
      <c r="B71" s="27"/>
      <c r="C71" s="93" t="s">
        <v>40</v>
      </c>
      <c r="D71" s="91">
        <f t="shared" ref="D71:E71" si="13">SUM(D60:D70)</f>
        <v>2327.364482</v>
      </c>
      <c r="E71" s="88">
        <f t="shared" si="13"/>
        <v>1134.494823</v>
      </c>
      <c r="F71" s="92">
        <f t="shared" si="11"/>
        <v>0.48745902576681155</v>
      </c>
      <c r="G71" s="89">
        <f t="shared" ref="G71:H71" si="14">SUM(G60:G70)</f>
        <v>2096.7579730000002</v>
      </c>
      <c r="H71" s="89">
        <f t="shared" si="14"/>
        <v>1322.9945009999999</v>
      </c>
      <c r="I71" s="92">
        <f t="shared" si="12"/>
        <v>0.63097148933555036</v>
      </c>
      <c r="J71" s="37"/>
      <c r="K71" s="37"/>
      <c r="L71" s="37"/>
      <c r="M71" s="39"/>
      <c r="N71" s="35"/>
      <c r="O71" s="22"/>
      <c r="P71" s="28"/>
    </row>
    <row r="72" spans="2:16" ht="12" customHeight="1">
      <c r="B72" s="27"/>
      <c r="E72" s="36"/>
      <c r="F72" s="37"/>
      <c r="G72" s="37"/>
      <c r="H72" s="38"/>
      <c r="I72" s="37"/>
      <c r="J72" s="37"/>
      <c r="K72" s="37"/>
      <c r="L72" s="37"/>
      <c r="M72" s="39"/>
      <c r="N72" s="35"/>
      <c r="O72" s="22"/>
      <c r="P72" s="28"/>
    </row>
    <row r="73" spans="2:16" ht="12" customHeight="1">
      <c r="B73" s="27"/>
      <c r="E73" s="36"/>
      <c r="F73" s="37"/>
      <c r="G73" s="37"/>
      <c r="H73" s="38"/>
      <c r="I73" s="37"/>
      <c r="J73" s="37"/>
      <c r="K73" s="37"/>
      <c r="L73" s="37"/>
      <c r="M73" s="39"/>
      <c r="N73" s="35"/>
      <c r="O73" s="22"/>
      <c r="P73" s="28"/>
    </row>
    <row r="74" spans="2:16" ht="12" customHeight="1">
      <c r="B74" s="27"/>
      <c r="E74" s="36"/>
      <c r="F74" s="37"/>
      <c r="G74" s="37"/>
      <c r="H74" s="38"/>
      <c r="I74" s="37"/>
      <c r="J74" s="37"/>
      <c r="K74" s="37"/>
      <c r="L74" s="37"/>
      <c r="M74" s="39"/>
      <c r="N74" s="35"/>
      <c r="O74" s="22"/>
      <c r="P74" s="28"/>
    </row>
    <row r="75" spans="2:16" ht="12" customHeight="1">
      <c r="B75" s="27"/>
      <c r="C75" s="49" t="s">
        <v>64</v>
      </c>
      <c r="E75" s="36"/>
      <c r="F75" s="37"/>
      <c r="G75" s="37"/>
      <c r="H75" s="38"/>
      <c r="I75" s="37"/>
      <c r="J75" s="37"/>
      <c r="K75" s="37"/>
      <c r="L75" s="37"/>
      <c r="M75" s="39"/>
      <c r="N75" s="35"/>
      <c r="O75" s="22"/>
      <c r="P75" s="28"/>
    </row>
    <row r="76" spans="2:16" ht="12" customHeight="1">
      <c r="B76" s="27"/>
      <c r="C76" s="49"/>
      <c r="E76" s="36"/>
      <c r="F76" s="37"/>
      <c r="G76" s="37"/>
      <c r="H76" s="38"/>
      <c r="I76" s="37"/>
      <c r="J76" s="37"/>
      <c r="K76" s="37"/>
      <c r="L76" s="37"/>
      <c r="M76" s="39"/>
      <c r="N76" s="35"/>
      <c r="O76" s="22"/>
      <c r="P76" s="28"/>
    </row>
    <row r="77" spans="2:16" ht="12" customHeight="1">
      <c r="B77" s="27"/>
      <c r="C77" s="49" t="s">
        <v>37</v>
      </c>
      <c r="E77" s="36"/>
      <c r="F77" s="37"/>
      <c r="G77" s="37"/>
      <c r="H77" s="38"/>
      <c r="I77" s="37"/>
      <c r="J77" s="37"/>
      <c r="K77" s="37"/>
      <c r="L77" s="37"/>
      <c r="M77" s="39"/>
      <c r="N77" s="35"/>
      <c r="O77" s="22"/>
      <c r="P77" s="28"/>
    </row>
    <row r="78" spans="2:16" ht="12" customHeight="1">
      <c r="B78" s="27"/>
      <c r="E78" s="36"/>
      <c r="F78" s="37"/>
      <c r="G78" s="37"/>
      <c r="H78" s="38"/>
      <c r="I78" s="37"/>
      <c r="J78" s="37"/>
      <c r="K78" s="37"/>
      <c r="L78" s="37"/>
      <c r="M78" s="39"/>
      <c r="N78" s="35"/>
      <c r="O78" s="22"/>
      <c r="P78" s="28"/>
    </row>
    <row r="79" spans="2:16" ht="12" customHeight="1">
      <c r="B79" s="27"/>
      <c r="C79" s="99" t="s">
        <v>65</v>
      </c>
      <c r="D79" s="99" t="s">
        <v>43</v>
      </c>
      <c r="E79" s="98" t="s">
        <v>44</v>
      </c>
      <c r="F79" s="99" t="s">
        <v>45</v>
      </c>
      <c r="G79" s="99" t="s">
        <v>46</v>
      </c>
      <c r="H79" s="99" t="s">
        <v>47</v>
      </c>
      <c r="I79" s="99" t="s">
        <v>45</v>
      </c>
      <c r="J79" s="37"/>
      <c r="K79" s="37"/>
      <c r="L79" s="37"/>
      <c r="M79" s="39"/>
      <c r="N79" s="35"/>
      <c r="O79" s="22"/>
      <c r="P79" s="28"/>
    </row>
    <row r="80" spans="2:16" ht="12" customHeight="1">
      <c r="B80" s="27"/>
      <c r="C80" s="90" t="s">
        <v>66</v>
      </c>
      <c r="D80" s="91">
        <v>1355.714829</v>
      </c>
      <c r="E80" s="88">
        <v>1200.6258379999999</v>
      </c>
      <c r="F80" s="92">
        <f t="shared" ref="F80:F87" si="15">+E80/D80</f>
        <v>0.88560352982610913</v>
      </c>
      <c r="G80" s="89">
        <v>1279.150905</v>
      </c>
      <c r="H80" s="89">
        <v>965.18620899999996</v>
      </c>
      <c r="I80" s="92">
        <f t="shared" ref="I80:I87" si="16">+H80/G80</f>
        <v>0.7545522621508054</v>
      </c>
      <c r="J80" s="100">
        <f>+D80/$D$87</f>
        <v>0.72772121997990569</v>
      </c>
      <c r="K80" s="37"/>
      <c r="L80" s="37"/>
      <c r="M80" s="39"/>
      <c r="N80" s="35"/>
      <c r="O80" s="22"/>
      <c r="P80" s="28"/>
    </row>
    <row r="81" spans="2:16" ht="12" customHeight="1">
      <c r="B81" s="27"/>
      <c r="C81" s="90" t="s">
        <v>67</v>
      </c>
      <c r="D81" s="91">
        <v>450.05010499999997</v>
      </c>
      <c r="E81" s="88">
        <v>336.30703299999999</v>
      </c>
      <c r="F81" s="92">
        <f t="shared" si="15"/>
        <v>0.74726575833150843</v>
      </c>
      <c r="G81" s="89">
        <v>61.722693</v>
      </c>
      <c r="H81" s="89">
        <v>51.428807999999997</v>
      </c>
      <c r="I81" s="92">
        <f t="shared" si="16"/>
        <v>0.83322365730218539</v>
      </c>
      <c r="J81" s="100">
        <f t="shared" ref="J81:J86" si="17">+D81/$D$87</f>
        <v>0.24157809921151538</v>
      </c>
      <c r="K81" s="37"/>
      <c r="L81" s="37"/>
      <c r="M81" s="39"/>
      <c r="N81" s="35"/>
      <c r="O81" s="22"/>
      <c r="P81" s="28"/>
    </row>
    <row r="82" spans="2:16" ht="12" customHeight="1">
      <c r="B82" s="27"/>
      <c r="C82" s="90" t="s">
        <v>68</v>
      </c>
      <c r="D82" s="91">
        <v>46.333894999999998</v>
      </c>
      <c r="E82" s="88">
        <v>29.229039</v>
      </c>
      <c r="F82" s="92">
        <f t="shared" si="15"/>
        <v>0.63083492117379736</v>
      </c>
      <c r="G82" s="89">
        <v>58.065849</v>
      </c>
      <c r="H82" s="89">
        <v>43.398653000000003</v>
      </c>
      <c r="I82" s="92">
        <f t="shared" si="16"/>
        <v>0.74740408945023784</v>
      </c>
      <c r="J82" s="100">
        <f t="shared" si="17"/>
        <v>2.4871129144978063E-2</v>
      </c>
      <c r="K82" s="37"/>
      <c r="L82" s="37"/>
      <c r="M82" s="39"/>
      <c r="N82" s="35"/>
      <c r="O82" s="22"/>
      <c r="P82" s="28"/>
    </row>
    <row r="83" spans="2:16" ht="12" customHeight="1">
      <c r="B83" s="27"/>
      <c r="C83" s="90" t="s">
        <v>69</v>
      </c>
      <c r="D83" s="91">
        <v>8.0852550000000001</v>
      </c>
      <c r="E83" s="88">
        <v>3.2665999999999999</v>
      </c>
      <c r="F83" s="92">
        <f t="shared" si="15"/>
        <v>0.40401941559047921</v>
      </c>
      <c r="G83" s="89">
        <v>29.947672000000001</v>
      </c>
      <c r="H83" s="89">
        <v>21.863481</v>
      </c>
      <c r="I83" s="92">
        <f t="shared" si="16"/>
        <v>0.73005611254190306</v>
      </c>
      <c r="J83" s="100">
        <f t="shared" si="17"/>
        <v>4.3400068411058382E-3</v>
      </c>
      <c r="K83" s="37"/>
      <c r="L83" s="37"/>
      <c r="M83" s="39"/>
      <c r="N83" s="35"/>
      <c r="O83" s="22"/>
      <c r="P83" s="28"/>
    </row>
    <row r="84" spans="2:16" ht="12" customHeight="1">
      <c r="B84" s="27"/>
      <c r="C84" s="90" t="s">
        <v>70</v>
      </c>
      <c r="D84" s="91">
        <v>2.7749609999999998</v>
      </c>
      <c r="E84" s="88">
        <v>1.8596839999999999</v>
      </c>
      <c r="F84" s="92">
        <f t="shared" si="15"/>
        <v>0.67016581494298477</v>
      </c>
      <c r="G84" s="89">
        <v>21.571428000000001</v>
      </c>
      <c r="H84" s="89">
        <v>11.108532</v>
      </c>
      <c r="I84" s="92">
        <f t="shared" si="16"/>
        <v>0.5149650732441079</v>
      </c>
      <c r="J84" s="100">
        <f t="shared" si="17"/>
        <v>1.4895448224950107E-3</v>
      </c>
      <c r="K84" s="37"/>
      <c r="L84" s="37"/>
      <c r="M84" s="39"/>
      <c r="N84" s="35"/>
      <c r="O84" s="22"/>
      <c r="P84" s="28"/>
    </row>
    <row r="85" spans="2:16" ht="12" customHeight="1">
      <c r="B85" s="27"/>
      <c r="C85" s="90"/>
      <c r="D85" s="91"/>
      <c r="E85" s="88"/>
      <c r="F85" s="92" t="e">
        <f t="shared" si="15"/>
        <v>#DIV/0!</v>
      </c>
      <c r="G85" s="86"/>
      <c r="H85" s="87"/>
      <c r="I85" s="92" t="e">
        <f t="shared" si="16"/>
        <v>#DIV/0!</v>
      </c>
      <c r="J85" s="100">
        <f t="shared" si="17"/>
        <v>0</v>
      </c>
      <c r="K85" s="37"/>
      <c r="L85" s="37"/>
      <c r="M85" s="39"/>
      <c r="N85" s="35"/>
      <c r="O85" s="22"/>
      <c r="P85" s="28"/>
    </row>
    <row r="86" spans="2:16" ht="12" customHeight="1">
      <c r="B86" s="27"/>
      <c r="C86" s="90"/>
      <c r="D86" s="91"/>
      <c r="E86" s="88"/>
      <c r="F86" s="92" t="e">
        <f t="shared" si="15"/>
        <v>#DIV/0!</v>
      </c>
      <c r="G86" s="86"/>
      <c r="H86" s="87"/>
      <c r="I86" s="92" t="e">
        <f t="shared" si="16"/>
        <v>#DIV/0!</v>
      </c>
      <c r="J86" s="100">
        <f t="shared" si="17"/>
        <v>0</v>
      </c>
      <c r="K86" s="37"/>
      <c r="L86" s="37"/>
      <c r="M86" s="39"/>
      <c r="N86" s="35"/>
      <c r="O86" s="22"/>
      <c r="P86" s="28"/>
    </row>
    <row r="87" spans="2:16" ht="12" customHeight="1">
      <c r="B87" s="27"/>
      <c r="C87" s="93" t="s">
        <v>40</v>
      </c>
      <c r="D87" s="91">
        <f t="shared" ref="D87:E87" si="18">SUM(D80:D86)</f>
        <v>1862.9590450000001</v>
      </c>
      <c r="E87" s="88">
        <f t="shared" si="18"/>
        <v>1571.288194</v>
      </c>
      <c r="F87" s="92">
        <f t="shared" si="15"/>
        <v>0.84343678848828363</v>
      </c>
      <c r="G87" s="91">
        <f t="shared" ref="G87" si="19">SUM(G80:G86)</f>
        <v>1450.458547</v>
      </c>
      <c r="H87" s="88">
        <f t="shared" ref="H87" si="20">SUM(H80:H86)</f>
        <v>1092.9856830000001</v>
      </c>
      <c r="I87" s="92">
        <f t="shared" si="16"/>
        <v>0.75354492912647175</v>
      </c>
      <c r="J87" s="37"/>
      <c r="K87" s="37"/>
      <c r="L87" s="37"/>
      <c r="M87" s="39"/>
      <c r="N87" s="35"/>
      <c r="O87" s="22"/>
      <c r="P87" s="28"/>
    </row>
    <row r="88" spans="2:16" ht="12" customHeight="1">
      <c r="B88" s="27"/>
      <c r="E88" s="36"/>
      <c r="F88" s="37"/>
      <c r="G88" s="37"/>
      <c r="H88" s="38"/>
      <c r="I88" s="37"/>
      <c r="J88" s="37"/>
      <c r="K88" s="37"/>
      <c r="L88" s="37"/>
      <c r="M88" s="39"/>
      <c r="N88" s="35"/>
      <c r="O88" s="22"/>
      <c r="P88" s="28"/>
    </row>
    <row r="89" spans="2:16" ht="12" customHeight="1">
      <c r="B89" s="27"/>
      <c r="C89" s="49" t="s">
        <v>38</v>
      </c>
      <c r="E89" s="36"/>
      <c r="F89" s="37"/>
      <c r="G89" s="37"/>
      <c r="H89" s="38"/>
      <c r="I89" s="37"/>
      <c r="J89" s="37"/>
      <c r="K89" s="37"/>
      <c r="L89" s="37"/>
      <c r="M89" s="39"/>
      <c r="N89" s="35"/>
      <c r="O89" s="22"/>
      <c r="P89" s="28"/>
    </row>
    <row r="90" spans="2:16" ht="12" customHeight="1">
      <c r="B90" s="27"/>
      <c r="E90" s="36"/>
      <c r="F90" s="37"/>
      <c r="G90" s="37"/>
      <c r="H90" s="38"/>
      <c r="I90" s="37"/>
      <c r="J90" s="37"/>
      <c r="K90" s="37"/>
      <c r="L90" s="37"/>
      <c r="M90" s="39"/>
      <c r="N90" s="35"/>
      <c r="O90" s="22"/>
      <c r="P90" s="28"/>
    </row>
    <row r="91" spans="2:16" ht="12" customHeight="1">
      <c r="B91" s="27"/>
      <c r="C91" s="99" t="s">
        <v>65</v>
      </c>
      <c r="D91" s="99" t="s">
        <v>43</v>
      </c>
      <c r="E91" s="98" t="s">
        <v>44</v>
      </c>
      <c r="F91" s="99" t="s">
        <v>45</v>
      </c>
      <c r="G91" s="99" t="s">
        <v>46</v>
      </c>
      <c r="H91" s="99" t="s">
        <v>47</v>
      </c>
      <c r="I91" s="99" t="s">
        <v>45</v>
      </c>
      <c r="J91" s="37"/>
      <c r="K91" s="37"/>
      <c r="L91" s="37"/>
      <c r="M91" s="39"/>
      <c r="N91" s="35"/>
      <c r="O91" s="22"/>
      <c r="P91" s="28"/>
    </row>
    <row r="92" spans="2:16" ht="12" customHeight="1">
      <c r="B92" s="27"/>
      <c r="C92" s="90" t="s">
        <v>68</v>
      </c>
      <c r="D92" s="91">
        <v>612.29557599999998</v>
      </c>
      <c r="E92" s="88">
        <v>270.49654099999998</v>
      </c>
      <c r="F92" s="92">
        <f t="shared" ref="F92:F99" si="21">+E92/D92</f>
        <v>0.44177444946948302</v>
      </c>
      <c r="G92" s="89">
        <v>103.855638</v>
      </c>
      <c r="H92" s="89">
        <v>71.004276000000004</v>
      </c>
      <c r="I92" s="92">
        <f t="shared" ref="I92:I99" si="22">+H92/G92</f>
        <v>0.68368244004239809</v>
      </c>
      <c r="J92" s="100">
        <f>D92/$D$99</f>
        <v>0.56871975324618118</v>
      </c>
      <c r="K92" s="37"/>
      <c r="L92" s="37"/>
      <c r="M92" s="39"/>
      <c r="N92" s="35"/>
      <c r="O92" s="22"/>
      <c r="P92" s="28"/>
    </row>
    <row r="93" spans="2:16" ht="12" customHeight="1">
      <c r="B93" s="27"/>
      <c r="C93" s="90" t="s">
        <v>66</v>
      </c>
      <c r="D93" s="91">
        <v>420.03210300000001</v>
      </c>
      <c r="E93" s="88">
        <v>173.44369</v>
      </c>
      <c r="F93" s="92">
        <f t="shared" si="21"/>
        <v>0.41292960409742774</v>
      </c>
      <c r="G93" s="89">
        <v>777.85349799999995</v>
      </c>
      <c r="H93" s="89">
        <v>456.19238799999999</v>
      </c>
      <c r="I93" s="92">
        <f t="shared" si="22"/>
        <v>0.58647597416859598</v>
      </c>
      <c r="J93" s="100">
        <f t="shared" ref="J93:J98" si="23">D93/$D$99</f>
        <v>0.39013927804964998</v>
      </c>
      <c r="K93" s="37"/>
      <c r="L93" s="37"/>
      <c r="M93" s="39"/>
      <c r="N93" s="35"/>
      <c r="O93" s="22"/>
      <c r="P93" s="28"/>
    </row>
    <row r="94" spans="2:16" ht="12" customHeight="1">
      <c r="B94" s="27"/>
      <c r="C94" s="90" t="s">
        <v>67</v>
      </c>
      <c r="D94" s="91">
        <v>35.083345999999999</v>
      </c>
      <c r="E94" s="88">
        <v>32.635649999999998</v>
      </c>
      <c r="F94" s="92">
        <f t="shared" si="21"/>
        <v>0.93023196818228227</v>
      </c>
      <c r="G94" s="89">
        <v>6.3030660000000003</v>
      </c>
      <c r="H94" s="89">
        <v>6.2321980000000003</v>
      </c>
      <c r="I94" s="92">
        <f t="shared" si="22"/>
        <v>0.98875658290742952</v>
      </c>
      <c r="J94" s="100">
        <f t="shared" si="23"/>
        <v>3.2586536081995791E-2</v>
      </c>
      <c r="K94" s="37"/>
      <c r="L94" s="37"/>
      <c r="M94" s="39"/>
      <c r="N94" s="35"/>
      <c r="O94" s="22"/>
      <c r="P94" s="28"/>
    </row>
    <row r="95" spans="2:16" ht="12" customHeight="1">
      <c r="B95" s="27"/>
      <c r="C95" s="90" t="s">
        <v>69</v>
      </c>
      <c r="D95" s="91">
        <v>9.2098809999999993</v>
      </c>
      <c r="E95" s="88">
        <v>5.1631099999999996</v>
      </c>
      <c r="F95" s="92">
        <f t="shared" si="21"/>
        <v>0.56060550619492255</v>
      </c>
      <c r="G95" s="89">
        <v>7.9622289999999998</v>
      </c>
      <c r="H95" s="89">
        <v>7.240399</v>
      </c>
      <c r="I95" s="92">
        <f t="shared" si="22"/>
        <v>0.90934322537068457</v>
      </c>
      <c r="J95" s="100">
        <f t="shared" si="23"/>
        <v>8.5544326221731384E-3</v>
      </c>
      <c r="K95" s="37"/>
      <c r="L95" s="37"/>
      <c r="M95" s="39"/>
      <c r="N95" s="35"/>
      <c r="O95" s="22"/>
      <c r="P95" s="28"/>
    </row>
    <row r="96" spans="2:16" ht="12" customHeight="1">
      <c r="B96" s="27"/>
      <c r="C96" s="90"/>
      <c r="D96" s="91"/>
      <c r="E96" s="88"/>
      <c r="F96" s="92" t="e">
        <f t="shared" si="21"/>
        <v>#DIV/0!</v>
      </c>
      <c r="G96" s="89"/>
      <c r="H96" s="89"/>
      <c r="I96" s="92" t="e">
        <f t="shared" si="22"/>
        <v>#DIV/0!</v>
      </c>
      <c r="J96" s="100">
        <f t="shared" si="23"/>
        <v>0</v>
      </c>
      <c r="K96" s="37"/>
      <c r="L96" s="37"/>
      <c r="M96" s="39"/>
      <c r="N96" s="35"/>
      <c r="O96" s="22"/>
      <c r="P96" s="28"/>
    </row>
    <row r="97" spans="2:16" ht="12" customHeight="1">
      <c r="B97" s="27"/>
      <c r="C97" s="90"/>
      <c r="D97" s="91"/>
      <c r="E97" s="88"/>
      <c r="F97" s="92" t="e">
        <f t="shared" si="21"/>
        <v>#DIV/0!</v>
      </c>
      <c r="G97" s="86"/>
      <c r="H97" s="87"/>
      <c r="I97" s="92" t="e">
        <f t="shared" si="22"/>
        <v>#DIV/0!</v>
      </c>
      <c r="J97" s="100">
        <f t="shared" si="23"/>
        <v>0</v>
      </c>
      <c r="K97" s="37"/>
      <c r="L97" s="37"/>
      <c r="M97" s="39"/>
      <c r="N97" s="35"/>
      <c r="O97" s="22"/>
      <c r="P97" s="28"/>
    </row>
    <row r="98" spans="2:16" ht="12" customHeight="1">
      <c r="B98" s="27"/>
      <c r="C98" s="90"/>
      <c r="D98" s="91"/>
      <c r="E98" s="88"/>
      <c r="F98" s="92" t="e">
        <f t="shared" si="21"/>
        <v>#DIV/0!</v>
      </c>
      <c r="G98" s="86"/>
      <c r="H98" s="87"/>
      <c r="I98" s="92" t="e">
        <f t="shared" si="22"/>
        <v>#DIV/0!</v>
      </c>
      <c r="J98" s="100">
        <f t="shared" si="23"/>
        <v>0</v>
      </c>
      <c r="K98" s="37"/>
      <c r="L98" s="37"/>
      <c r="M98" s="39"/>
      <c r="N98" s="35"/>
      <c r="O98" s="22"/>
      <c r="P98" s="28"/>
    </row>
    <row r="99" spans="2:16" ht="12" customHeight="1">
      <c r="B99" s="27"/>
      <c r="C99" s="93" t="s">
        <v>40</v>
      </c>
      <c r="D99" s="91">
        <f t="shared" ref="D99:E99" si="24">SUM(D92:D98)</f>
        <v>1076.6209059999999</v>
      </c>
      <c r="E99" s="88">
        <f t="shared" si="24"/>
        <v>481.738991</v>
      </c>
      <c r="F99" s="92">
        <f t="shared" si="21"/>
        <v>0.44745461314681184</v>
      </c>
      <c r="G99" s="91">
        <f t="shared" ref="G99:H99" si="25">SUM(G92:G98)</f>
        <v>895.97443099999987</v>
      </c>
      <c r="H99" s="88">
        <f t="shared" si="25"/>
        <v>540.66926100000012</v>
      </c>
      <c r="I99" s="92">
        <f t="shared" si="22"/>
        <v>0.60344273485188349</v>
      </c>
      <c r="J99" s="37"/>
      <c r="K99" s="37"/>
      <c r="L99" s="37"/>
      <c r="M99" s="39"/>
      <c r="N99" s="35"/>
      <c r="O99" s="22"/>
      <c r="P99" s="28"/>
    </row>
    <row r="100" spans="2:16" ht="12" customHeight="1">
      <c r="B100" s="27"/>
      <c r="E100" s="36"/>
      <c r="F100" s="37"/>
      <c r="G100" s="37"/>
      <c r="H100" s="38"/>
      <c r="I100" s="37"/>
      <c r="J100" s="37"/>
      <c r="K100" s="37"/>
      <c r="L100" s="37"/>
      <c r="M100" s="39"/>
      <c r="N100" s="35"/>
      <c r="O100" s="22"/>
      <c r="P100" s="28"/>
    </row>
    <row r="101" spans="2:16" ht="12" customHeight="1">
      <c r="B101" s="27"/>
      <c r="C101" s="49" t="s">
        <v>62</v>
      </c>
      <c r="E101" s="36"/>
      <c r="F101" s="37"/>
      <c r="G101" s="37"/>
      <c r="H101" s="38"/>
      <c r="I101" s="37"/>
      <c r="J101" s="37"/>
      <c r="K101" s="37"/>
      <c r="L101" s="37"/>
      <c r="M101" s="39"/>
      <c r="N101" s="35"/>
      <c r="O101" s="22"/>
      <c r="P101" s="28"/>
    </row>
    <row r="102" spans="2:16" ht="12" customHeight="1">
      <c r="B102" s="27"/>
      <c r="E102" s="36"/>
      <c r="F102" s="37"/>
      <c r="G102" s="37"/>
      <c r="H102" s="38"/>
      <c r="I102" s="37"/>
      <c r="J102" s="37"/>
      <c r="K102" s="37"/>
      <c r="L102" s="37"/>
      <c r="M102" s="39"/>
      <c r="N102" s="35"/>
      <c r="O102" s="22"/>
      <c r="P102" s="28"/>
    </row>
    <row r="103" spans="2:16" ht="12" customHeight="1">
      <c r="B103" s="27"/>
      <c r="C103" s="99" t="s">
        <v>65</v>
      </c>
      <c r="D103" s="99" t="s">
        <v>43</v>
      </c>
      <c r="E103" s="98" t="s">
        <v>44</v>
      </c>
      <c r="F103" s="99" t="s">
        <v>45</v>
      </c>
      <c r="G103" s="99" t="s">
        <v>46</v>
      </c>
      <c r="H103" s="99" t="s">
        <v>47</v>
      </c>
      <c r="I103" s="99" t="s">
        <v>45</v>
      </c>
      <c r="J103" s="37"/>
      <c r="K103" s="37"/>
      <c r="L103" s="37"/>
      <c r="M103" s="39"/>
      <c r="N103" s="35"/>
      <c r="O103" s="22"/>
      <c r="P103" s="28"/>
    </row>
    <row r="104" spans="2:16" ht="12" customHeight="1">
      <c r="B104" s="27"/>
      <c r="C104" s="90" t="s">
        <v>66</v>
      </c>
      <c r="D104" s="91">
        <v>1249.90095</v>
      </c>
      <c r="E104" s="88">
        <v>659.71583499999997</v>
      </c>
      <c r="F104" s="92">
        <f t="shared" ref="F104:F111" si="26">+E104/D104</f>
        <v>0.52781449202034769</v>
      </c>
      <c r="G104" s="89">
        <v>1467.156868</v>
      </c>
      <c r="H104" s="89">
        <v>951.07727799999998</v>
      </c>
      <c r="I104" s="92">
        <f t="shared" ref="I104:I111" si="27">+H104/G104</f>
        <v>0.64824511866716084</v>
      </c>
      <c r="J104" s="100">
        <f>D104/$D$111</f>
        <v>0.53704564096720631</v>
      </c>
      <c r="K104" s="37"/>
      <c r="L104" s="37"/>
      <c r="M104" s="39"/>
      <c r="N104" s="35"/>
      <c r="O104" s="22"/>
      <c r="P104" s="28"/>
    </row>
    <row r="105" spans="2:16" ht="12" customHeight="1">
      <c r="B105" s="27"/>
      <c r="C105" s="90" t="s">
        <v>68</v>
      </c>
      <c r="D105" s="91">
        <v>695.95217600000001</v>
      </c>
      <c r="E105" s="88">
        <v>323.93889000000001</v>
      </c>
      <c r="F105" s="92">
        <f t="shared" si="26"/>
        <v>0.46546142274005908</v>
      </c>
      <c r="G105" s="89">
        <v>510.50700499999999</v>
      </c>
      <c r="H105" s="89">
        <v>307.113159</v>
      </c>
      <c r="I105" s="92">
        <f t="shared" si="27"/>
        <v>0.60158461292808318</v>
      </c>
      <c r="J105" s="100">
        <f t="shared" ref="J105:J110" si="28">D105/$D$111</f>
        <v>0.29903016110391945</v>
      </c>
      <c r="K105" s="37"/>
      <c r="L105" s="37"/>
      <c r="M105" s="39"/>
      <c r="N105" s="35"/>
      <c r="O105" s="22"/>
      <c r="P105" s="28"/>
    </row>
    <row r="106" spans="2:16" ht="12" customHeight="1">
      <c r="B106" s="27"/>
      <c r="C106" s="90" t="s">
        <v>67</v>
      </c>
      <c r="D106" s="91">
        <v>254.65030999999999</v>
      </c>
      <c r="E106" s="88">
        <v>114.211297</v>
      </c>
      <c r="F106" s="92">
        <f t="shared" si="26"/>
        <v>0.44850248562430578</v>
      </c>
      <c r="G106" s="89">
        <v>59.934297000000001</v>
      </c>
      <c r="H106" s="89">
        <v>35.983339000000001</v>
      </c>
      <c r="I106" s="92">
        <f t="shared" si="27"/>
        <v>0.60037976252562031</v>
      </c>
      <c r="J106" s="100">
        <f t="shared" si="28"/>
        <v>0.10941574126849633</v>
      </c>
      <c r="K106" s="37"/>
      <c r="L106" s="37"/>
      <c r="M106" s="39"/>
      <c r="N106" s="35"/>
      <c r="O106" s="22"/>
      <c r="P106" s="28"/>
    </row>
    <row r="107" spans="2:16" ht="12" customHeight="1">
      <c r="B107" s="27"/>
      <c r="C107" s="90" t="s">
        <v>70</v>
      </c>
      <c r="D107" s="91">
        <v>86.350396000000003</v>
      </c>
      <c r="E107" s="88">
        <v>21.178773</v>
      </c>
      <c r="F107" s="92">
        <f t="shared" si="26"/>
        <v>0.24526549941936571</v>
      </c>
      <c r="G107" s="89">
        <v>30.136163</v>
      </c>
      <c r="H107" s="89">
        <v>16.249610000000001</v>
      </c>
      <c r="I107" s="92">
        <f t="shared" si="27"/>
        <v>0.53920633492724346</v>
      </c>
      <c r="J107" s="100">
        <f t="shared" si="28"/>
        <v>3.7102222994223735E-2</v>
      </c>
      <c r="K107" s="37"/>
      <c r="L107" s="37"/>
      <c r="M107" s="39"/>
      <c r="N107" s="35"/>
      <c r="O107" s="22"/>
      <c r="P107" s="28"/>
    </row>
    <row r="108" spans="2:16" ht="12" customHeight="1">
      <c r="B108" s="27"/>
      <c r="C108" s="90" t="s">
        <v>69</v>
      </c>
      <c r="D108" s="91">
        <v>40.510649999999998</v>
      </c>
      <c r="E108" s="88">
        <v>15.450027</v>
      </c>
      <c r="F108" s="92">
        <f t="shared" si="26"/>
        <v>0.38138185884452608</v>
      </c>
      <c r="G108" s="89">
        <v>29.02364</v>
      </c>
      <c r="H108" s="89">
        <v>12.571116</v>
      </c>
      <c r="I108" s="92">
        <f t="shared" si="27"/>
        <v>0.43313367999327446</v>
      </c>
      <c r="J108" s="100">
        <f t="shared" si="28"/>
        <v>1.7406233666154229E-2</v>
      </c>
      <c r="K108" s="37"/>
      <c r="L108" s="37"/>
      <c r="M108" s="39"/>
      <c r="N108" s="35"/>
      <c r="O108" s="22"/>
      <c r="P108" s="28"/>
    </row>
    <row r="109" spans="2:16" ht="12" customHeight="1">
      <c r="B109" s="27"/>
      <c r="C109" s="90"/>
      <c r="D109" s="91"/>
      <c r="E109" s="88"/>
      <c r="F109" s="92" t="e">
        <f t="shared" si="26"/>
        <v>#DIV/0!</v>
      </c>
      <c r="G109" s="89"/>
      <c r="H109" s="89"/>
      <c r="I109" s="92" t="e">
        <f t="shared" si="27"/>
        <v>#DIV/0!</v>
      </c>
      <c r="J109" s="100">
        <f t="shared" si="28"/>
        <v>0</v>
      </c>
      <c r="K109" s="37"/>
      <c r="L109" s="37"/>
      <c r="M109" s="39"/>
      <c r="N109" s="35"/>
      <c r="O109" s="22"/>
      <c r="P109" s="28"/>
    </row>
    <row r="110" spans="2:16" ht="12" customHeight="1">
      <c r="B110" s="27"/>
      <c r="C110" s="90"/>
      <c r="D110" s="91"/>
      <c r="E110" s="88"/>
      <c r="F110" s="92" t="e">
        <f t="shared" si="26"/>
        <v>#DIV/0!</v>
      </c>
      <c r="G110" s="89"/>
      <c r="H110" s="89"/>
      <c r="I110" s="92" t="e">
        <f t="shared" si="27"/>
        <v>#DIV/0!</v>
      </c>
      <c r="J110" s="100">
        <f t="shared" si="28"/>
        <v>0</v>
      </c>
      <c r="K110" s="37"/>
      <c r="L110" s="37"/>
      <c r="M110" s="39"/>
      <c r="N110" s="35"/>
      <c r="O110" s="22"/>
      <c r="P110" s="28"/>
    </row>
    <row r="111" spans="2:16" ht="12" customHeight="1">
      <c r="B111" s="27"/>
      <c r="C111" s="93" t="s">
        <v>40</v>
      </c>
      <c r="D111" s="91">
        <f t="shared" ref="D111:E111" si="29">SUM(D104:D110)</f>
        <v>2327.364482</v>
      </c>
      <c r="E111" s="88">
        <f t="shared" si="29"/>
        <v>1134.4948220000001</v>
      </c>
      <c r="F111" s="92">
        <f t="shared" si="26"/>
        <v>0.48745902533714103</v>
      </c>
      <c r="G111" s="91">
        <f t="shared" ref="G111:H111" si="30">SUM(G104:G110)</f>
        <v>2096.7579729999998</v>
      </c>
      <c r="H111" s="88">
        <f t="shared" si="30"/>
        <v>1322.9945020000002</v>
      </c>
      <c r="I111" s="92">
        <f t="shared" si="27"/>
        <v>0.63097148981247742</v>
      </c>
      <c r="J111" s="37"/>
      <c r="K111" s="37"/>
      <c r="L111" s="37"/>
      <c r="M111" s="39"/>
      <c r="N111" s="35"/>
      <c r="O111" s="22"/>
      <c r="P111" s="28"/>
    </row>
    <row r="112" spans="2:16" ht="12" customHeight="1">
      <c r="B112" s="27"/>
      <c r="E112" s="36"/>
      <c r="F112" s="37"/>
      <c r="G112" s="37"/>
      <c r="H112" s="38"/>
      <c r="I112" s="37"/>
      <c r="J112" s="37"/>
      <c r="K112" s="37"/>
      <c r="L112" s="37"/>
      <c r="M112" s="39"/>
      <c r="N112" s="35"/>
      <c r="O112" s="22"/>
      <c r="P112" s="28"/>
    </row>
    <row r="113" spans="2:16" ht="12" customHeight="1">
      <c r="B113" s="27"/>
      <c r="E113" s="36"/>
      <c r="F113" s="37"/>
      <c r="G113" s="37"/>
      <c r="H113" s="38"/>
      <c r="I113" s="37"/>
      <c r="J113" s="37"/>
      <c r="K113" s="37"/>
      <c r="L113" s="37"/>
      <c r="M113" s="39"/>
      <c r="N113" s="35"/>
      <c r="O113" s="22"/>
      <c r="P113" s="28"/>
    </row>
    <row r="114" spans="2:16">
      <c r="B114" s="27"/>
      <c r="P114" s="28"/>
    </row>
    <row r="115" spans="2:16">
      <c r="B115" s="27"/>
      <c r="P115" s="28"/>
    </row>
    <row r="116" spans="2:16">
      <c r="B116" s="27"/>
      <c r="P116" s="28"/>
    </row>
    <row r="117" spans="2:16">
      <c r="B117" s="27"/>
      <c r="P117" s="28"/>
    </row>
    <row r="118" spans="2:16"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4"/>
    </row>
  </sheetData>
  <mergeCells count="12">
    <mergeCell ref="E15:F15"/>
    <mergeCell ref="E16:F16"/>
    <mergeCell ref="E17:F17"/>
    <mergeCell ref="E18:F18"/>
    <mergeCell ref="B2:P3"/>
    <mergeCell ref="C8:O8"/>
    <mergeCell ref="E11:L11"/>
    <mergeCell ref="N11:P13"/>
    <mergeCell ref="E12:L12"/>
    <mergeCell ref="E13:F14"/>
    <mergeCell ref="G13:I13"/>
    <mergeCell ref="J13:L1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18"/>
  <sheetViews>
    <sheetView topLeftCell="C1" zoomScale="85" zoomScaleNormal="85" workbookViewId="0">
      <selection activeCell="M93" sqref="M93"/>
    </sheetView>
  </sheetViews>
  <sheetFormatPr defaultColWidth="0" defaultRowHeight="12"/>
  <cols>
    <col min="1" max="2" width="11.7109375" style="21" customWidth="1"/>
    <col min="3" max="3" width="38.7109375" style="21" customWidth="1"/>
    <col min="4" max="4" width="11.5703125" style="21" customWidth="1"/>
    <col min="5" max="5" width="11.7109375" style="21" customWidth="1"/>
    <col min="6" max="6" width="14" style="21" customWidth="1"/>
    <col min="7" max="7" width="13.28515625" style="21" customWidth="1"/>
    <col min="8" max="10" width="11.7109375" style="21" customWidth="1"/>
    <col min="11" max="11" width="12.85546875" style="21" customWidth="1"/>
    <col min="12" max="17" width="11.7109375" style="21" customWidth="1"/>
    <col min="18" max="20" width="0" style="21" hidden="1" customWidth="1"/>
    <col min="21" max="16384" width="11.42578125" style="21" hidden="1"/>
  </cols>
  <sheetData>
    <row r="1" spans="2:16" ht="9" customHeight="1">
      <c r="C1" s="22"/>
      <c r="D1" s="22"/>
    </row>
    <row r="2" spans="2:16">
      <c r="B2" s="179" t="s">
        <v>113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2:16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2:16">
      <c r="B4" s="23"/>
      <c r="G4" s="23"/>
      <c r="L4" s="23"/>
      <c r="M4" s="23"/>
    </row>
    <row r="5" spans="2:16">
      <c r="B5" s="23"/>
      <c r="G5" s="23"/>
      <c r="L5" s="23"/>
      <c r="M5" s="23"/>
    </row>
    <row r="7" spans="2:16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</row>
    <row r="8" spans="2:16">
      <c r="B8" s="27"/>
      <c r="C8" s="180" t="s">
        <v>14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28"/>
    </row>
    <row r="9" spans="2:16">
      <c r="B9" s="2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</row>
    <row r="10" spans="2:16">
      <c r="B10" s="27"/>
      <c r="C10" s="31"/>
      <c r="D10" s="31"/>
      <c r="E10" s="31"/>
      <c r="L10" s="31"/>
      <c r="M10" s="31"/>
      <c r="N10" s="31"/>
      <c r="O10" s="31"/>
      <c r="P10" s="30"/>
    </row>
    <row r="11" spans="2:16" ht="14.45" customHeight="1">
      <c r="B11" s="27"/>
      <c r="C11" s="31"/>
      <c r="E11" s="174" t="s">
        <v>31</v>
      </c>
      <c r="F11" s="175"/>
      <c r="G11" s="175"/>
      <c r="H11" s="175"/>
      <c r="I11" s="175"/>
      <c r="J11" s="175"/>
      <c r="K11" s="175"/>
      <c r="L11" s="175"/>
      <c r="M11" s="32"/>
      <c r="N11" s="172" t="s">
        <v>24</v>
      </c>
      <c r="O11" s="172"/>
      <c r="P11" s="182"/>
    </row>
    <row r="12" spans="2:16" ht="16.5" customHeight="1">
      <c r="B12" s="27"/>
      <c r="C12" s="31"/>
      <c r="E12" s="181" t="s">
        <v>32</v>
      </c>
      <c r="F12" s="181"/>
      <c r="G12" s="181"/>
      <c r="H12" s="181"/>
      <c r="I12" s="181"/>
      <c r="J12" s="181"/>
      <c r="K12" s="181"/>
      <c r="L12" s="181"/>
      <c r="M12" s="33"/>
      <c r="N12" s="172"/>
      <c r="O12" s="172"/>
      <c r="P12" s="182"/>
    </row>
    <row r="13" spans="2:16" ht="11.25" customHeight="1">
      <c r="B13" s="27"/>
      <c r="E13" s="178" t="s">
        <v>33</v>
      </c>
      <c r="F13" s="178"/>
      <c r="G13" s="178" t="s">
        <v>34</v>
      </c>
      <c r="H13" s="178"/>
      <c r="I13" s="178"/>
      <c r="J13" s="178" t="s">
        <v>35</v>
      </c>
      <c r="K13" s="178"/>
      <c r="L13" s="178"/>
      <c r="M13" s="45"/>
      <c r="N13" s="172"/>
      <c r="O13" s="172"/>
      <c r="P13" s="182"/>
    </row>
    <row r="14" spans="2:16" ht="11.25" customHeight="1">
      <c r="B14" s="27"/>
      <c r="E14" s="178"/>
      <c r="F14" s="178"/>
      <c r="G14" s="133" t="s">
        <v>25</v>
      </c>
      <c r="H14" s="133" t="s">
        <v>36</v>
      </c>
      <c r="I14" s="133" t="s">
        <v>20</v>
      </c>
      <c r="J14" s="133" t="s">
        <v>25</v>
      </c>
      <c r="K14" s="133" t="s">
        <v>36</v>
      </c>
      <c r="L14" s="133" t="s">
        <v>20</v>
      </c>
      <c r="M14" s="58"/>
      <c r="O14" s="22"/>
      <c r="P14" s="28"/>
    </row>
    <row r="15" spans="2:16" ht="12" customHeight="1">
      <c r="B15" s="27"/>
      <c r="D15" s="47"/>
      <c r="E15" s="183" t="s">
        <v>37</v>
      </c>
      <c r="F15" s="183"/>
      <c r="G15" s="134">
        <f>+D39</f>
        <v>595.34497299999998</v>
      </c>
      <c r="H15" s="134">
        <f>+E39</f>
        <v>448.65766100000002</v>
      </c>
      <c r="I15" s="135">
        <f>+H15/G15</f>
        <v>0.75360955638740235</v>
      </c>
      <c r="J15" s="134">
        <f t="shared" ref="J15:K15" si="0">+G39</f>
        <v>791.89719700000001</v>
      </c>
      <c r="K15" s="134">
        <f t="shared" si="0"/>
        <v>597.476947</v>
      </c>
      <c r="L15" s="135">
        <f t="shared" ref="L15:L18" si="1">+K15/J15</f>
        <v>0.75448801847444846</v>
      </c>
      <c r="M15" s="84"/>
      <c r="N15" s="47"/>
      <c r="O15" s="48">
        <f>(I15-L15)*100</f>
        <v>-8.7846208704611684E-2</v>
      </c>
      <c r="P15" s="28"/>
    </row>
    <row r="16" spans="2:16" ht="12" customHeight="1">
      <c r="B16" s="27"/>
      <c r="C16" s="50"/>
      <c r="D16" s="47"/>
      <c r="E16" s="183" t="s">
        <v>38</v>
      </c>
      <c r="F16" s="183"/>
      <c r="G16" s="134">
        <f>D55</f>
        <v>581.19013700000005</v>
      </c>
      <c r="H16" s="134">
        <f>E55</f>
        <v>307.30548499999998</v>
      </c>
      <c r="I16" s="135">
        <f t="shared" ref="I16:I18" si="2">+H16/G16</f>
        <v>0.52875206483416282</v>
      </c>
      <c r="J16" s="134">
        <f>G55</f>
        <v>357.46984700000002</v>
      </c>
      <c r="K16" s="134">
        <f>H55</f>
        <v>333.10844500000002</v>
      </c>
      <c r="L16" s="135">
        <f t="shared" si="1"/>
        <v>0.93185047017406197</v>
      </c>
      <c r="M16" s="84"/>
      <c r="N16" s="47"/>
      <c r="O16" s="48">
        <f>(I16-L16)*100</f>
        <v>-40.309840533989913</v>
      </c>
      <c r="P16" s="28"/>
    </row>
    <row r="17" spans="2:16" ht="12" customHeight="1">
      <c r="B17" s="27"/>
      <c r="D17" s="47"/>
      <c r="E17" s="183" t="s">
        <v>39</v>
      </c>
      <c r="F17" s="183"/>
      <c r="G17" s="91">
        <f>D71</f>
        <v>719.51548300000002</v>
      </c>
      <c r="H17" s="91">
        <f>E71</f>
        <v>368.705579</v>
      </c>
      <c r="I17" s="135">
        <f t="shared" si="2"/>
        <v>0.51243592071527388</v>
      </c>
      <c r="J17" s="91">
        <f>G71</f>
        <v>721.99944700000003</v>
      </c>
      <c r="K17" s="91">
        <f>H71</f>
        <v>428.639183</v>
      </c>
      <c r="L17" s="135">
        <f t="shared" si="1"/>
        <v>0.59368353366619686</v>
      </c>
      <c r="M17" s="84"/>
      <c r="N17" s="47"/>
      <c r="O17" s="48">
        <f>(I17-L17)*100</f>
        <v>-8.1247612950922985</v>
      </c>
      <c r="P17" s="28"/>
    </row>
    <row r="18" spans="2:16" ht="12" customHeight="1">
      <c r="B18" s="27"/>
      <c r="D18" s="47"/>
      <c r="E18" s="184" t="s">
        <v>40</v>
      </c>
      <c r="F18" s="184"/>
      <c r="G18" s="136">
        <f>SUM(G15:G17)</f>
        <v>1896.0505929999999</v>
      </c>
      <c r="H18" s="136">
        <f>SUM(H15:H17)</f>
        <v>1124.668725</v>
      </c>
      <c r="I18" s="135">
        <f t="shared" si="2"/>
        <v>0.59316387925097946</v>
      </c>
      <c r="J18" s="136">
        <f>SUM(J15:J17)</f>
        <v>1871.3664910000002</v>
      </c>
      <c r="K18" s="136">
        <f>SUM(K15:K17)</f>
        <v>1359.224575</v>
      </c>
      <c r="L18" s="135">
        <f t="shared" si="1"/>
        <v>0.72632730228789788</v>
      </c>
      <c r="M18" s="85"/>
      <c r="N18" s="49"/>
      <c r="O18" s="48">
        <f>(I18-L18)*100</f>
        <v>-13.316342303691842</v>
      </c>
      <c r="P18" s="28"/>
    </row>
    <row r="19" spans="2:16" ht="12" customHeight="1">
      <c r="B19" s="27"/>
      <c r="E19" s="83" t="s">
        <v>72</v>
      </c>
      <c r="F19" s="116"/>
      <c r="G19" s="116"/>
      <c r="H19" s="116"/>
      <c r="I19" s="116"/>
      <c r="J19" s="116"/>
      <c r="K19" s="116"/>
      <c r="L19" s="116"/>
      <c r="M19" s="46"/>
      <c r="N19" s="35"/>
      <c r="O19" s="22"/>
      <c r="P19" s="28"/>
    </row>
    <row r="20" spans="2:16" ht="12" customHeight="1">
      <c r="B20" s="27"/>
      <c r="E20" s="36" t="s">
        <v>28</v>
      </c>
      <c r="F20" s="37"/>
      <c r="G20" s="37"/>
      <c r="H20" s="38"/>
      <c r="I20" s="37"/>
      <c r="J20" s="37"/>
      <c r="K20" s="37"/>
      <c r="L20" s="37"/>
      <c r="M20" s="39"/>
      <c r="N20" s="35"/>
      <c r="O20" s="22"/>
      <c r="P20" s="28"/>
    </row>
    <row r="21" spans="2:16" ht="12" customHeight="1">
      <c r="B21" s="27"/>
      <c r="E21" s="36"/>
      <c r="F21" s="37"/>
      <c r="G21" s="37"/>
      <c r="H21" s="38"/>
      <c r="I21" s="37"/>
      <c r="J21" s="37"/>
      <c r="K21" s="37"/>
      <c r="L21" s="37"/>
      <c r="M21" s="39"/>
      <c r="N21" s="35"/>
      <c r="O21" s="22"/>
      <c r="P21" s="28"/>
    </row>
    <row r="22" spans="2:16" ht="12" customHeight="1">
      <c r="B22" s="27"/>
      <c r="C22" s="49"/>
      <c r="E22" s="36"/>
      <c r="F22" s="37"/>
      <c r="G22" s="37"/>
      <c r="H22" s="38"/>
      <c r="I22" s="37"/>
      <c r="J22" s="37"/>
      <c r="K22" s="37"/>
      <c r="L22" s="37"/>
      <c r="M22" s="39"/>
      <c r="N22" s="35"/>
      <c r="O22" s="22"/>
      <c r="P22" s="28"/>
    </row>
    <row r="23" spans="2:16" ht="12" customHeight="1">
      <c r="B23" s="27"/>
      <c r="C23" s="49" t="s">
        <v>73</v>
      </c>
      <c r="E23" s="36"/>
      <c r="F23" s="37"/>
      <c r="G23" s="37"/>
      <c r="H23" s="38"/>
      <c r="I23" s="37"/>
      <c r="J23" s="37"/>
      <c r="K23" s="37"/>
      <c r="L23" s="37"/>
      <c r="M23" s="39"/>
      <c r="N23" s="35"/>
      <c r="O23" s="22"/>
      <c r="P23" s="28"/>
    </row>
    <row r="24" spans="2:16" ht="12" customHeight="1">
      <c r="B24" s="27"/>
      <c r="C24" s="49"/>
      <c r="E24" s="36"/>
      <c r="F24" s="37"/>
      <c r="G24" s="37"/>
      <c r="H24" s="38"/>
      <c r="I24" s="37"/>
      <c r="J24" s="37"/>
      <c r="K24" s="37"/>
      <c r="L24" s="37"/>
      <c r="M24" s="39"/>
      <c r="N24" s="35"/>
      <c r="O24" s="22"/>
      <c r="P24" s="28"/>
    </row>
    <row r="25" spans="2:16" ht="12" customHeight="1">
      <c r="B25" s="27"/>
      <c r="C25" s="49" t="s">
        <v>37</v>
      </c>
      <c r="E25" s="36"/>
      <c r="F25" s="37"/>
      <c r="G25" s="37"/>
      <c r="H25" s="38"/>
      <c r="I25" s="37"/>
      <c r="J25" s="37"/>
      <c r="K25" s="37"/>
      <c r="L25" s="37"/>
      <c r="M25" s="39"/>
      <c r="N25" s="35"/>
      <c r="O25" s="22"/>
      <c r="P25" s="28"/>
    </row>
    <row r="26" spans="2:16" ht="12" customHeight="1">
      <c r="B26" s="27"/>
      <c r="E26" s="36"/>
      <c r="F26" s="37"/>
      <c r="G26" s="37"/>
      <c r="H26" s="38"/>
      <c r="I26" s="37"/>
      <c r="J26" s="37"/>
      <c r="K26" s="37"/>
      <c r="L26" s="37"/>
      <c r="M26" s="39"/>
      <c r="N26" s="35"/>
      <c r="O26" s="22"/>
      <c r="P26" s="28"/>
    </row>
    <row r="27" spans="2:16" ht="12" customHeight="1">
      <c r="B27" s="27"/>
      <c r="C27" s="94" t="s">
        <v>42</v>
      </c>
      <c r="D27" s="94" t="s">
        <v>43</v>
      </c>
      <c r="E27" s="95" t="s">
        <v>44</v>
      </c>
      <c r="F27" s="94" t="s">
        <v>45</v>
      </c>
      <c r="G27" s="96" t="s">
        <v>46</v>
      </c>
      <c r="H27" s="96" t="s">
        <v>47</v>
      </c>
      <c r="I27" s="94" t="s">
        <v>45</v>
      </c>
      <c r="J27" s="37"/>
      <c r="K27" s="37"/>
      <c r="L27" s="37"/>
      <c r="M27" s="39"/>
      <c r="N27" s="35"/>
      <c r="O27" s="22"/>
      <c r="P27" s="28"/>
    </row>
    <row r="28" spans="2:16" ht="12" customHeight="1">
      <c r="B28" s="27"/>
      <c r="C28" s="90" t="s">
        <v>48</v>
      </c>
      <c r="D28" s="91">
        <v>178.15573800000001</v>
      </c>
      <c r="E28" s="88">
        <v>139.29844499999999</v>
      </c>
      <c r="F28" s="92">
        <f>+E28/D28</f>
        <v>0.78189143141715689</v>
      </c>
      <c r="G28" s="89">
        <v>101.733068</v>
      </c>
      <c r="H28" s="89">
        <v>67.035657</v>
      </c>
      <c r="I28" s="92">
        <f t="shared" ref="I28:I39" si="3">+H28/G28</f>
        <v>0.65893674807880565</v>
      </c>
      <c r="J28" s="37"/>
      <c r="K28" s="37"/>
      <c r="L28" s="37"/>
      <c r="M28" s="39"/>
      <c r="N28" s="35"/>
      <c r="O28" s="22"/>
      <c r="P28" s="28"/>
    </row>
    <row r="29" spans="2:16" ht="12" customHeight="1">
      <c r="B29" s="27"/>
      <c r="C29" s="90" t="s">
        <v>49</v>
      </c>
      <c r="D29" s="91">
        <v>118.881503</v>
      </c>
      <c r="E29" s="88">
        <v>97.191034999999999</v>
      </c>
      <c r="F29" s="92">
        <f t="shared" ref="F29:F39" si="4">+E29/D29</f>
        <v>0.81754547635556052</v>
      </c>
      <c r="G29" s="89">
        <v>102.358622</v>
      </c>
      <c r="H29" s="89">
        <v>39.049720999999998</v>
      </c>
      <c r="I29" s="92">
        <f t="shared" si="3"/>
        <v>0.38149908856725329</v>
      </c>
      <c r="J29" s="37"/>
      <c r="K29" s="37"/>
      <c r="L29" s="37"/>
      <c r="M29" s="39"/>
      <c r="N29" s="35"/>
      <c r="O29" s="22"/>
      <c r="P29" s="28"/>
    </row>
    <row r="30" spans="2:16" ht="12" customHeight="1">
      <c r="B30" s="27"/>
      <c r="C30" s="90" t="s">
        <v>50</v>
      </c>
      <c r="D30" s="91">
        <v>110.08820799999999</v>
      </c>
      <c r="E30" s="88">
        <v>76.879625000000004</v>
      </c>
      <c r="F30" s="92">
        <f t="shared" si="4"/>
        <v>0.6983456847621683</v>
      </c>
      <c r="G30" s="89">
        <v>448.529222</v>
      </c>
      <c r="H30" s="89">
        <v>398.15687300000002</v>
      </c>
      <c r="I30" s="92">
        <f t="shared" si="3"/>
        <v>0.88769438750191398</v>
      </c>
      <c r="J30" s="37"/>
      <c r="K30" s="37"/>
      <c r="L30" s="37"/>
      <c r="M30" s="39"/>
      <c r="N30" s="35"/>
      <c r="O30" s="22"/>
      <c r="P30" s="28"/>
    </row>
    <row r="31" spans="2:16" ht="12" customHeight="1">
      <c r="B31" s="27"/>
      <c r="C31" s="90" t="s">
        <v>52</v>
      </c>
      <c r="D31" s="91">
        <v>90.285506999999996</v>
      </c>
      <c r="E31" s="88">
        <v>88.357116000000005</v>
      </c>
      <c r="F31" s="92">
        <f t="shared" si="4"/>
        <v>0.97864118988665605</v>
      </c>
      <c r="G31" s="89">
        <v>43.932243</v>
      </c>
      <c r="H31" s="89">
        <v>27.909281</v>
      </c>
      <c r="I31" s="92">
        <f t="shared" si="3"/>
        <v>0.6352801289931862</v>
      </c>
      <c r="J31" s="37"/>
      <c r="K31" s="37"/>
      <c r="L31" s="37"/>
      <c r="M31" s="39"/>
      <c r="N31" s="35"/>
      <c r="O31" s="22"/>
      <c r="P31" s="28"/>
    </row>
    <row r="32" spans="2:16" ht="12" customHeight="1">
      <c r="B32" s="27"/>
      <c r="C32" s="90" t="s">
        <v>51</v>
      </c>
      <c r="D32" s="91">
        <v>46.166021999999998</v>
      </c>
      <c r="E32" s="88">
        <v>23.648962999999998</v>
      </c>
      <c r="F32" s="92">
        <f t="shared" si="4"/>
        <v>0.51225905927090709</v>
      </c>
      <c r="G32" s="89">
        <v>75.600595999999996</v>
      </c>
      <c r="H32" s="89">
        <v>49.786197999999999</v>
      </c>
      <c r="I32" s="92">
        <f t="shared" si="3"/>
        <v>0.65854240090911453</v>
      </c>
      <c r="J32" s="37"/>
      <c r="K32" s="37"/>
      <c r="L32" s="37"/>
      <c r="M32" s="39"/>
      <c r="N32" s="35"/>
      <c r="O32" s="22"/>
      <c r="P32" s="28"/>
    </row>
    <row r="33" spans="2:16" ht="12" customHeight="1">
      <c r="B33" s="27"/>
      <c r="C33" s="90" t="s">
        <v>53</v>
      </c>
      <c r="D33" s="91">
        <v>33.649715999999998</v>
      </c>
      <c r="E33" s="88">
        <v>15.018431</v>
      </c>
      <c r="F33" s="92">
        <f t="shared" si="4"/>
        <v>0.44631672374292847</v>
      </c>
      <c r="G33" s="89">
        <v>5.1522180000000004</v>
      </c>
      <c r="H33" s="89">
        <v>2.6814789999999999</v>
      </c>
      <c r="I33" s="92">
        <f t="shared" si="3"/>
        <v>0.52045138617969966</v>
      </c>
      <c r="J33" s="37"/>
      <c r="K33" s="37"/>
      <c r="L33" s="37"/>
      <c r="M33" s="39"/>
      <c r="N33" s="35"/>
      <c r="O33" s="22"/>
      <c r="P33" s="28"/>
    </row>
    <row r="34" spans="2:16" ht="12" customHeight="1">
      <c r="B34" s="27"/>
      <c r="C34" s="90" t="s">
        <v>114</v>
      </c>
      <c r="D34" s="91">
        <v>2.7831039999999998</v>
      </c>
      <c r="E34" s="88">
        <v>0.19600400000000001</v>
      </c>
      <c r="F34" s="92">
        <f t="shared" si="4"/>
        <v>7.0426401600515123E-2</v>
      </c>
      <c r="G34" s="89">
        <v>8.5360000000000005E-2</v>
      </c>
      <c r="H34" s="89">
        <v>3.5423999999999997E-2</v>
      </c>
      <c r="I34" s="92">
        <f t="shared" si="3"/>
        <v>0.41499531396438605</v>
      </c>
      <c r="J34" s="37"/>
      <c r="K34" s="37"/>
      <c r="L34" s="37"/>
      <c r="M34" s="39"/>
      <c r="N34" s="35"/>
      <c r="O34" s="22"/>
      <c r="P34" s="28"/>
    </row>
    <row r="35" spans="2:16" ht="12" customHeight="1">
      <c r="B35" s="27"/>
      <c r="C35" s="90" t="s">
        <v>60</v>
      </c>
      <c r="D35" s="91">
        <v>2.778079</v>
      </c>
      <c r="E35" s="88">
        <v>1.182507</v>
      </c>
      <c r="F35" s="92">
        <f t="shared" si="4"/>
        <v>0.42565636182412381</v>
      </c>
      <c r="G35" s="89">
        <v>0.18274899999999999</v>
      </c>
      <c r="H35" s="89">
        <v>0.100825</v>
      </c>
      <c r="I35" s="92">
        <f t="shared" si="3"/>
        <v>0.55171300526952272</v>
      </c>
      <c r="J35" s="37"/>
      <c r="K35" s="37"/>
      <c r="L35" s="37"/>
      <c r="M35" s="39"/>
      <c r="N35" s="35"/>
      <c r="O35" s="22"/>
      <c r="P35" s="28"/>
    </row>
    <row r="36" spans="2:16" ht="12" customHeight="1">
      <c r="B36" s="27"/>
      <c r="C36" s="90" t="s">
        <v>57</v>
      </c>
      <c r="D36" s="91">
        <v>2.7095280000000002</v>
      </c>
      <c r="E36" s="88">
        <v>1.360339</v>
      </c>
      <c r="F36" s="92">
        <f t="shared" si="4"/>
        <v>0.50205755393559315</v>
      </c>
      <c r="G36" s="89">
        <v>0.633938</v>
      </c>
      <c r="H36" s="89">
        <v>0.58272500000000005</v>
      </c>
      <c r="I36" s="92">
        <f t="shared" si="3"/>
        <v>0.91921449731677241</v>
      </c>
      <c r="J36" s="37"/>
      <c r="K36" s="37"/>
      <c r="L36" s="37"/>
      <c r="M36" s="39"/>
      <c r="N36" s="35"/>
      <c r="O36" s="22"/>
      <c r="P36" s="28"/>
    </row>
    <row r="37" spans="2:16" ht="12" customHeight="1">
      <c r="B37" s="27"/>
      <c r="C37" s="90" t="s">
        <v>61</v>
      </c>
      <c r="D37" s="91">
        <v>2.6700279999999998</v>
      </c>
      <c r="E37" s="88">
        <v>1.8910940000000001</v>
      </c>
      <c r="F37" s="92">
        <f t="shared" si="4"/>
        <v>0.70826747884291852</v>
      </c>
      <c r="G37" s="89">
        <v>0.74312800000000001</v>
      </c>
      <c r="H37" s="89">
        <v>0.71983299999999995</v>
      </c>
      <c r="I37" s="92">
        <f t="shared" si="3"/>
        <v>0.96865277583404197</v>
      </c>
      <c r="J37" s="37"/>
      <c r="K37" s="37"/>
      <c r="L37" s="37"/>
      <c r="M37" s="39"/>
      <c r="N37" s="35"/>
      <c r="O37" s="22"/>
      <c r="P37" s="28"/>
    </row>
    <row r="38" spans="2:16" ht="12" customHeight="1">
      <c r="B38" s="27"/>
      <c r="C38" s="90" t="s">
        <v>58</v>
      </c>
      <c r="D38" s="91">
        <v>7.1775399999999081</v>
      </c>
      <c r="E38" s="88">
        <v>3.6341019999999844</v>
      </c>
      <c r="F38" s="92">
        <f t="shared" si="4"/>
        <v>0.50631581293869921</v>
      </c>
      <c r="G38" s="89">
        <v>12.946053000000234</v>
      </c>
      <c r="H38" s="89">
        <v>11.418931000000043</v>
      </c>
      <c r="I38" s="92">
        <f t="shared" si="3"/>
        <v>0.88203956835336894</v>
      </c>
      <c r="J38" s="37"/>
      <c r="K38" s="37"/>
      <c r="L38" s="37"/>
      <c r="M38" s="39"/>
      <c r="N38" s="35"/>
      <c r="O38" s="22"/>
      <c r="P38" s="28"/>
    </row>
    <row r="39" spans="2:16" ht="12" customHeight="1">
      <c r="B39" s="27"/>
      <c r="C39" s="93" t="s">
        <v>40</v>
      </c>
      <c r="D39" s="91">
        <f t="shared" ref="D39:E39" si="5">SUM(D28:D38)</f>
        <v>595.34497299999998</v>
      </c>
      <c r="E39" s="88">
        <f t="shared" si="5"/>
        <v>448.65766100000002</v>
      </c>
      <c r="F39" s="92">
        <f t="shared" si="4"/>
        <v>0.75360955638740235</v>
      </c>
      <c r="G39" s="89">
        <f t="shared" ref="G39:H39" si="6">SUM(G28:G38)</f>
        <v>791.89719700000001</v>
      </c>
      <c r="H39" s="89">
        <f t="shared" si="6"/>
        <v>597.476947</v>
      </c>
      <c r="I39" s="92">
        <f t="shared" si="3"/>
        <v>0.75448801847444846</v>
      </c>
      <c r="J39" s="37"/>
      <c r="K39" s="37"/>
      <c r="L39" s="37"/>
      <c r="M39" s="39"/>
      <c r="N39" s="35"/>
      <c r="O39" s="22"/>
      <c r="P39" s="28"/>
    </row>
    <row r="40" spans="2:16" ht="12" customHeight="1">
      <c r="B40" s="27"/>
      <c r="E40" s="36"/>
      <c r="G40" s="37"/>
      <c r="H40" s="37"/>
      <c r="I40" s="37"/>
      <c r="J40" s="37"/>
      <c r="K40" s="37"/>
      <c r="L40" s="37"/>
      <c r="M40" s="39"/>
      <c r="N40" s="35"/>
      <c r="O40" s="22"/>
      <c r="P40" s="28"/>
    </row>
    <row r="41" spans="2:16" ht="12" customHeight="1">
      <c r="B41" s="27"/>
      <c r="C41" s="49" t="s">
        <v>38</v>
      </c>
      <c r="E41" s="36"/>
      <c r="G41" s="37"/>
      <c r="H41" s="37"/>
      <c r="I41" s="37"/>
      <c r="J41" s="37"/>
      <c r="K41" s="37"/>
      <c r="L41" s="37"/>
      <c r="M41" s="39"/>
      <c r="N41" s="35"/>
      <c r="O41" s="22"/>
      <c r="P41" s="28"/>
    </row>
    <row r="42" spans="2:16" ht="12" customHeight="1">
      <c r="B42" s="27"/>
      <c r="E42" s="36"/>
      <c r="G42" s="37"/>
      <c r="H42" s="37"/>
      <c r="I42" s="37"/>
      <c r="J42" s="37"/>
      <c r="K42" s="37"/>
      <c r="L42" s="37"/>
      <c r="M42" s="39"/>
      <c r="N42" s="35"/>
      <c r="O42" s="22"/>
      <c r="P42" s="28"/>
    </row>
    <row r="43" spans="2:16" ht="12" customHeight="1">
      <c r="B43" s="27"/>
      <c r="C43" s="94" t="s">
        <v>42</v>
      </c>
      <c r="D43" s="94" t="s">
        <v>43</v>
      </c>
      <c r="E43" s="95" t="s">
        <v>44</v>
      </c>
      <c r="F43" s="94" t="s">
        <v>45</v>
      </c>
      <c r="G43" s="96" t="s">
        <v>46</v>
      </c>
      <c r="H43" s="96" t="s">
        <v>47</v>
      </c>
      <c r="I43" s="94" t="s">
        <v>45</v>
      </c>
      <c r="J43" s="37"/>
      <c r="K43" s="37"/>
      <c r="L43" s="37"/>
      <c r="M43" s="39"/>
      <c r="N43" s="35"/>
      <c r="O43" s="22"/>
      <c r="P43" s="28"/>
    </row>
    <row r="44" spans="2:16" ht="12" customHeight="1">
      <c r="B44" s="27"/>
      <c r="C44" s="90" t="s">
        <v>51</v>
      </c>
      <c r="D44" s="91">
        <v>245.86774299999999</v>
      </c>
      <c r="E44" s="88">
        <v>199.628827</v>
      </c>
      <c r="F44" s="92">
        <f t="shared" ref="F44:F55" si="7">+E44/D44</f>
        <v>0.81193581786773883</v>
      </c>
      <c r="G44" s="89">
        <v>206.744924</v>
      </c>
      <c r="H44" s="89">
        <v>200.19084699999999</v>
      </c>
      <c r="I44" s="92">
        <f t="shared" ref="I44:I55" si="8">+H44/G44</f>
        <v>0.96829872834024211</v>
      </c>
      <c r="J44" s="37"/>
      <c r="K44" s="37"/>
      <c r="L44" s="37"/>
      <c r="M44" s="39"/>
      <c r="N44" s="35"/>
      <c r="O44" s="22"/>
      <c r="P44" s="28"/>
    </row>
    <row r="45" spans="2:16" ht="12" customHeight="1">
      <c r="B45" s="27"/>
      <c r="C45" s="90" t="s">
        <v>49</v>
      </c>
      <c r="D45" s="91">
        <v>132.476326</v>
      </c>
      <c r="E45" s="88">
        <v>28.528531999999998</v>
      </c>
      <c r="F45" s="92">
        <f t="shared" si="7"/>
        <v>0.21534815209171787</v>
      </c>
      <c r="G45" s="89">
        <v>39.086697000000001</v>
      </c>
      <c r="H45" s="89">
        <v>37.574181000000003</v>
      </c>
      <c r="I45" s="92">
        <f t="shared" si="8"/>
        <v>0.96130356064622191</v>
      </c>
      <c r="J45" s="37"/>
      <c r="K45" s="37"/>
      <c r="L45" s="37"/>
      <c r="M45" s="39"/>
      <c r="N45" s="35"/>
      <c r="O45" s="22"/>
      <c r="P45" s="28"/>
    </row>
    <row r="46" spans="2:16" ht="12" customHeight="1">
      <c r="B46" s="27"/>
      <c r="C46" s="90" t="s">
        <v>48</v>
      </c>
      <c r="D46" s="91">
        <v>105.87542500000001</v>
      </c>
      <c r="E46" s="88">
        <v>61.840141000000003</v>
      </c>
      <c r="F46" s="92">
        <f t="shared" si="7"/>
        <v>0.58408399305126757</v>
      </c>
      <c r="G46" s="89">
        <v>58.037210999999999</v>
      </c>
      <c r="H46" s="89">
        <v>45.732545000000002</v>
      </c>
      <c r="I46" s="92">
        <f t="shared" si="8"/>
        <v>0.78798660741985005</v>
      </c>
      <c r="J46" s="37"/>
      <c r="K46" s="37"/>
      <c r="L46" s="37"/>
      <c r="M46" s="39"/>
      <c r="N46" s="35"/>
      <c r="O46" s="22"/>
      <c r="P46" s="28"/>
    </row>
    <row r="47" spans="2:16" ht="12" customHeight="1">
      <c r="B47" s="27"/>
      <c r="C47" s="90" t="s">
        <v>52</v>
      </c>
      <c r="D47" s="91">
        <v>46.797902999999998</v>
      </c>
      <c r="E47" s="88">
        <v>0.42308299999999999</v>
      </c>
      <c r="F47" s="92">
        <f t="shared" si="7"/>
        <v>9.0406401329563846E-3</v>
      </c>
      <c r="G47" s="89">
        <v>13.023496</v>
      </c>
      <c r="H47" s="89">
        <v>12.269102999999999</v>
      </c>
      <c r="I47" s="92">
        <f t="shared" si="8"/>
        <v>0.94207446295526176</v>
      </c>
      <c r="J47" s="37"/>
      <c r="K47" s="37"/>
      <c r="L47" s="37"/>
      <c r="M47" s="39"/>
      <c r="N47" s="35"/>
      <c r="O47" s="22"/>
      <c r="P47" s="28"/>
    </row>
    <row r="48" spans="2:16" ht="12" customHeight="1">
      <c r="B48" s="27"/>
      <c r="C48" s="90" t="s">
        <v>54</v>
      </c>
      <c r="D48" s="91">
        <v>23.677284</v>
      </c>
      <c r="E48" s="88">
        <v>4.6884100000000002</v>
      </c>
      <c r="F48" s="92">
        <f t="shared" si="7"/>
        <v>0.19801299845032902</v>
      </c>
      <c r="G48" s="89">
        <v>3.1222219999999998</v>
      </c>
      <c r="H48" s="89">
        <v>2.767096</v>
      </c>
      <c r="I48" s="92">
        <f t="shared" si="8"/>
        <v>0.88625856841698003</v>
      </c>
      <c r="J48" s="37"/>
      <c r="K48" s="37"/>
      <c r="L48" s="37"/>
      <c r="M48" s="39"/>
      <c r="N48" s="35"/>
      <c r="O48" s="22"/>
      <c r="P48" s="28"/>
    </row>
    <row r="49" spans="2:16" ht="12" customHeight="1">
      <c r="B49" s="27"/>
      <c r="C49" s="90" t="s">
        <v>50</v>
      </c>
      <c r="D49" s="91">
        <v>16.720171000000001</v>
      </c>
      <c r="E49" s="88">
        <v>8.6379059999999992</v>
      </c>
      <c r="F49" s="92">
        <f t="shared" si="7"/>
        <v>0.51661588867721497</v>
      </c>
      <c r="G49" s="89">
        <v>23.379470000000001</v>
      </c>
      <c r="H49" s="89">
        <v>21.185708000000002</v>
      </c>
      <c r="I49" s="92">
        <f t="shared" si="8"/>
        <v>0.90616716289975785</v>
      </c>
      <c r="J49" s="37"/>
      <c r="K49" s="37"/>
      <c r="L49" s="37"/>
      <c r="M49" s="39"/>
      <c r="N49" s="35"/>
      <c r="O49" s="22"/>
      <c r="P49" s="28"/>
    </row>
    <row r="50" spans="2:16" ht="12" customHeight="1">
      <c r="B50" s="27"/>
      <c r="C50" s="90" t="s">
        <v>53</v>
      </c>
      <c r="D50" s="91">
        <v>4.3132130000000002</v>
      </c>
      <c r="E50" s="88">
        <v>1.208615</v>
      </c>
      <c r="F50" s="92">
        <f t="shared" si="7"/>
        <v>0.28021222230388343</v>
      </c>
      <c r="G50" s="89">
        <v>7.0018320000000003</v>
      </c>
      <c r="H50" s="89">
        <v>6.6754069999999999</v>
      </c>
      <c r="I50" s="92">
        <f t="shared" si="8"/>
        <v>0.95338005824761285</v>
      </c>
      <c r="J50" s="37"/>
      <c r="K50" s="37"/>
      <c r="L50" s="37"/>
      <c r="M50" s="39"/>
      <c r="N50" s="35"/>
      <c r="O50" s="22"/>
      <c r="P50" s="28"/>
    </row>
    <row r="51" spans="2:16" ht="12" customHeight="1">
      <c r="B51" s="27"/>
      <c r="C51" s="90" t="s">
        <v>56</v>
      </c>
      <c r="D51" s="91">
        <v>3.874536</v>
      </c>
      <c r="E51" s="88">
        <v>2.085833</v>
      </c>
      <c r="F51" s="92">
        <f t="shared" si="7"/>
        <v>0.53834394621704384</v>
      </c>
      <c r="G51" s="89">
        <v>4.7966360000000003</v>
      </c>
      <c r="H51" s="89">
        <v>4.7526020000000004</v>
      </c>
      <c r="I51" s="92">
        <f t="shared" si="8"/>
        <v>0.99081981622120174</v>
      </c>
      <c r="J51" s="37"/>
      <c r="K51" s="37"/>
      <c r="L51" s="37"/>
      <c r="M51" s="39"/>
      <c r="N51" s="35"/>
      <c r="O51" s="22"/>
      <c r="P51" s="28"/>
    </row>
    <row r="52" spans="2:16" ht="12" customHeight="1">
      <c r="B52" s="27"/>
      <c r="C52" s="90" t="s">
        <v>74</v>
      </c>
      <c r="D52" s="91">
        <v>1.0465899999999999</v>
      </c>
      <c r="E52" s="88">
        <v>0</v>
      </c>
      <c r="F52" s="92">
        <f t="shared" si="7"/>
        <v>0</v>
      </c>
      <c r="G52" s="89">
        <v>5.4606000000000002E-2</v>
      </c>
      <c r="H52" s="89">
        <v>5.4565000000000002E-2</v>
      </c>
      <c r="I52" s="92">
        <f t="shared" si="8"/>
        <v>0.99924916675823172</v>
      </c>
      <c r="J52" s="37"/>
      <c r="K52" s="37"/>
      <c r="L52" s="37"/>
      <c r="M52" s="39"/>
      <c r="N52" s="35"/>
      <c r="O52" s="22"/>
      <c r="P52" s="28"/>
    </row>
    <row r="53" spans="2:16" ht="12" customHeight="1">
      <c r="B53" s="27"/>
      <c r="C53" s="90" t="s">
        <v>112</v>
      </c>
      <c r="D53" s="91">
        <v>0.54094600000000004</v>
      </c>
      <c r="E53" s="88">
        <v>0.26413799999999998</v>
      </c>
      <c r="F53" s="92">
        <f t="shared" si="7"/>
        <v>0.48828903439530003</v>
      </c>
      <c r="G53" s="89">
        <v>0</v>
      </c>
      <c r="H53" s="89">
        <v>0</v>
      </c>
      <c r="I53" s="92" t="e">
        <f t="shared" si="8"/>
        <v>#DIV/0!</v>
      </c>
      <c r="J53" s="37"/>
      <c r="K53" s="37"/>
      <c r="L53" s="37"/>
      <c r="M53" s="39"/>
      <c r="N53" s="35"/>
      <c r="O53" s="22"/>
      <c r="P53" s="28"/>
    </row>
    <row r="54" spans="2:16" ht="12" customHeight="1">
      <c r="B54" s="27"/>
      <c r="C54" s="90" t="s">
        <v>58</v>
      </c>
      <c r="D54" s="91">
        <v>0</v>
      </c>
      <c r="E54" s="88">
        <v>0</v>
      </c>
      <c r="F54" s="92" t="e">
        <f t="shared" si="7"/>
        <v>#DIV/0!</v>
      </c>
      <c r="G54" s="89">
        <v>2.2227530000000115</v>
      </c>
      <c r="H54" s="89">
        <v>1.9063910000000419</v>
      </c>
      <c r="I54" s="92">
        <f t="shared" si="8"/>
        <v>0.85767109525891183</v>
      </c>
      <c r="J54" s="37"/>
      <c r="K54" s="37"/>
      <c r="L54" s="37"/>
      <c r="M54" s="39"/>
      <c r="N54" s="35"/>
      <c r="O54" s="22"/>
      <c r="P54" s="28"/>
    </row>
    <row r="55" spans="2:16" ht="12" customHeight="1">
      <c r="B55" s="27"/>
      <c r="C55" s="93" t="s">
        <v>40</v>
      </c>
      <c r="D55" s="91">
        <f t="shared" ref="D55:E55" si="9">SUM(D44:D54)</f>
        <v>581.19013700000005</v>
      </c>
      <c r="E55" s="88">
        <f t="shared" si="9"/>
        <v>307.30548499999998</v>
      </c>
      <c r="F55" s="92">
        <f t="shared" si="7"/>
        <v>0.52875206483416282</v>
      </c>
      <c r="G55" s="89">
        <f t="shared" ref="G55:H55" si="10">SUM(G44:G54)</f>
        <v>357.46984700000002</v>
      </c>
      <c r="H55" s="89">
        <f t="shared" si="10"/>
        <v>333.10844500000002</v>
      </c>
      <c r="I55" s="92">
        <f t="shared" si="8"/>
        <v>0.93185047017406197</v>
      </c>
      <c r="J55" s="37"/>
      <c r="K55" s="37"/>
      <c r="L55" s="37"/>
      <c r="M55" s="39"/>
      <c r="N55" s="35"/>
      <c r="O55" s="22"/>
      <c r="P55" s="28"/>
    </row>
    <row r="56" spans="2:16" ht="12" customHeight="1">
      <c r="B56" s="27"/>
      <c r="E56" s="36"/>
      <c r="G56" s="37"/>
      <c r="H56" s="37"/>
      <c r="I56" s="37"/>
      <c r="J56" s="37"/>
      <c r="K56" s="37"/>
      <c r="L56" s="37"/>
      <c r="M56" s="39"/>
      <c r="N56" s="35"/>
      <c r="O56" s="22"/>
      <c r="P56" s="28"/>
    </row>
    <row r="57" spans="2:16" ht="12" customHeight="1">
      <c r="B57" s="27"/>
      <c r="C57" s="49" t="s">
        <v>62</v>
      </c>
      <c r="E57" s="36"/>
      <c r="G57" s="37"/>
      <c r="H57" s="37"/>
      <c r="I57" s="37"/>
      <c r="J57" s="37"/>
      <c r="K57" s="37"/>
      <c r="L57" s="37"/>
      <c r="M57" s="39"/>
      <c r="N57" s="35"/>
      <c r="O57" s="22"/>
      <c r="P57" s="28"/>
    </row>
    <row r="58" spans="2:16" ht="12" customHeight="1">
      <c r="B58" s="27"/>
      <c r="E58" s="36"/>
      <c r="G58" s="37"/>
      <c r="H58" s="37"/>
      <c r="I58" s="37"/>
      <c r="J58" s="37"/>
      <c r="K58" s="37"/>
      <c r="L58" s="37"/>
      <c r="M58" s="39"/>
      <c r="N58" s="35"/>
      <c r="O58" s="22"/>
      <c r="P58" s="28"/>
    </row>
    <row r="59" spans="2:16" ht="12" customHeight="1">
      <c r="B59" s="27"/>
      <c r="C59" s="94" t="s">
        <v>42</v>
      </c>
      <c r="D59" s="94" t="s">
        <v>43</v>
      </c>
      <c r="E59" s="95" t="s">
        <v>44</v>
      </c>
      <c r="F59" s="94" t="s">
        <v>45</v>
      </c>
      <c r="G59" s="96" t="s">
        <v>46</v>
      </c>
      <c r="H59" s="96" t="s">
        <v>47</v>
      </c>
      <c r="I59" s="94" t="s">
        <v>45</v>
      </c>
      <c r="J59" s="37"/>
      <c r="K59" s="37"/>
      <c r="L59" s="37"/>
      <c r="M59" s="39"/>
      <c r="N59" s="35"/>
      <c r="O59" s="22"/>
      <c r="P59" s="28"/>
    </row>
    <row r="60" spans="2:16" ht="12" customHeight="1">
      <c r="B60" s="27"/>
      <c r="C60" s="90" t="s">
        <v>48</v>
      </c>
      <c r="D60" s="91">
        <v>223.29148599999999</v>
      </c>
      <c r="E60" s="88">
        <v>128.158683</v>
      </c>
      <c r="F60" s="92">
        <f t="shared" ref="F60:F71" si="11">+E60/D60</f>
        <v>0.57395239422608346</v>
      </c>
      <c r="G60" s="89">
        <v>345.16575699999999</v>
      </c>
      <c r="H60" s="89">
        <v>224.703497</v>
      </c>
      <c r="I60" s="92">
        <f t="shared" ref="I60:I71" si="12">+H60/G60</f>
        <v>0.65100170698566717</v>
      </c>
      <c r="J60" s="37"/>
      <c r="K60" s="37"/>
      <c r="L60" s="37"/>
      <c r="M60" s="39"/>
      <c r="N60" s="35"/>
      <c r="O60" s="22"/>
      <c r="P60" s="28"/>
    </row>
    <row r="61" spans="2:16" ht="12" customHeight="1">
      <c r="B61" s="27"/>
      <c r="C61" s="90" t="s">
        <v>50</v>
      </c>
      <c r="D61" s="91">
        <v>185.94395599999999</v>
      </c>
      <c r="E61" s="88">
        <v>97.881715999999997</v>
      </c>
      <c r="F61" s="92">
        <f t="shared" si="11"/>
        <v>0.52640439681728624</v>
      </c>
      <c r="G61" s="89">
        <v>136.993066</v>
      </c>
      <c r="H61" s="89">
        <v>74.877424000000005</v>
      </c>
      <c r="I61" s="92">
        <f t="shared" si="12"/>
        <v>0.5465782041844367</v>
      </c>
      <c r="J61" s="37"/>
      <c r="K61" s="37"/>
      <c r="L61" s="37"/>
      <c r="M61" s="39"/>
      <c r="N61" s="35"/>
      <c r="O61" s="22"/>
      <c r="P61" s="28"/>
    </row>
    <row r="62" spans="2:16" ht="12" customHeight="1">
      <c r="B62" s="27"/>
      <c r="C62" s="90" t="s">
        <v>53</v>
      </c>
      <c r="D62" s="91">
        <v>81.572463999999997</v>
      </c>
      <c r="E62" s="88">
        <v>38.761935000000001</v>
      </c>
      <c r="F62" s="92">
        <f t="shared" si="11"/>
        <v>0.4751840645637479</v>
      </c>
      <c r="G62" s="89">
        <v>79.912077999999994</v>
      </c>
      <c r="H62" s="89">
        <v>41.558587000000003</v>
      </c>
      <c r="I62" s="92">
        <f t="shared" si="12"/>
        <v>0.5200538897261564</v>
      </c>
      <c r="J62" s="37"/>
      <c r="K62" s="37"/>
      <c r="L62" s="37"/>
      <c r="M62" s="39"/>
      <c r="N62" s="35"/>
      <c r="O62" s="22"/>
      <c r="P62" s="28"/>
    </row>
    <row r="63" spans="2:16" ht="12" customHeight="1">
      <c r="B63" s="27"/>
      <c r="C63" s="90" t="s">
        <v>60</v>
      </c>
      <c r="D63" s="91">
        <v>72.333410999999998</v>
      </c>
      <c r="E63" s="88">
        <v>27.342697999999999</v>
      </c>
      <c r="F63" s="92">
        <f t="shared" si="11"/>
        <v>0.37800924388869206</v>
      </c>
      <c r="G63" s="89">
        <v>60.434919999999998</v>
      </c>
      <c r="H63" s="89">
        <v>41.550519999999999</v>
      </c>
      <c r="I63" s="92">
        <f t="shared" si="12"/>
        <v>0.68752502692152151</v>
      </c>
      <c r="J63" s="37"/>
      <c r="K63" s="37"/>
      <c r="L63" s="37"/>
      <c r="M63" s="39"/>
      <c r="N63" s="35"/>
      <c r="O63" s="22"/>
      <c r="P63" s="28"/>
    </row>
    <row r="64" spans="2:16" ht="12" customHeight="1">
      <c r="B64" s="27"/>
      <c r="C64" s="90" t="s">
        <v>49</v>
      </c>
      <c r="D64" s="91">
        <v>49.604120999999999</v>
      </c>
      <c r="E64" s="88">
        <v>23.018211999999998</v>
      </c>
      <c r="F64" s="92">
        <f t="shared" si="11"/>
        <v>0.46403830036621352</v>
      </c>
      <c r="G64" s="89">
        <v>23.991123999999999</v>
      </c>
      <c r="H64" s="89">
        <v>9.4002859999999995</v>
      </c>
      <c r="I64" s="92">
        <f t="shared" si="12"/>
        <v>0.3918234927217249</v>
      </c>
      <c r="J64" s="37"/>
      <c r="K64" s="37"/>
      <c r="L64" s="37"/>
      <c r="M64" s="39"/>
      <c r="N64" s="35"/>
      <c r="O64" s="22"/>
      <c r="P64" s="28"/>
    </row>
    <row r="65" spans="2:16" ht="12" customHeight="1">
      <c r="B65" s="27"/>
      <c r="C65" s="90" t="s">
        <v>51</v>
      </c>
      <c r="D65" s="91">
        <v>27.553339000000001</v>
      </c>
      <c r="E65" s="88">
        <v>5.8904569999999996</v>
      </c>
      <c r="F65" s="92">
        <f t="shared" si="11"/>
        <v>0.21378378134134665</v>
      </c>
      <c r="G65" s="89">
        <v>10.797395</v>
      </c>
      <c r="H65" s="89">
        <v>8.1932519999999993</v>
      </c>
      <c r="I65" s="92">
        <f t="shared" si="12"/>
        <v>0.75881747402961541</v>
      </c>
      <c r="J65" s="37"/>
      <c r="K65" s="37"/>
      <c r="L65" s="37"/>
      <c r="M65" s="39"/>
      <c r="N65" s="35"/>
      <c r="O65" s="22"/>
      <c r="P65" s="28"/>
    </row>
    <row r="66" spans="2:16" ht="12" customHeight="1">
      <c r="B66" s="27"/>
      <c r="C66" s="90" t="s">
        <v>61</v>
      </c>
      <c r="D66" s="91">
        <v>23.793396000000001</v>
      </c>
      <c r="E66" s="88">
        <v>16.561906</v>
      </c>
      <c r="F66" s="92">
        <f t="shared" si="11"/>
        <v>0.69607154859272713</v>
      </c>
      <c r="G66" s="89">
        <v>9.1733919999999998</v>
      </c>
      <c r="H66" s="89">
        <v>3.6195439999999999</v>
      </c>
      <c r="I66" s="92">
        <f t="shared" si="12"/>
        <v>0.3945698603090329</v>
      </c>
      <c r="J66" s="37"/>
      <c r="K66" s="37"/>
      <c r="L66" s="37"/>
      <c r="M66" s="39"/>
      <c r="N66" s="35"/>
      <c r="O66" s="22"/>
      <c r="P66" s="28"/>
    </row>
    <row r="67" spans="2:16" ht="12" customHeight="1">
      <c r="B67" s="27"/>
      <c r="C67" s="90" t="s">
        <v>56</v>
      </c>
      <c r="D67" s="91">
        <v>20.202912000000001</v>
      </c>
      <c r="E67" s="88">
        <v>9.2590459999999997</v>
      </c>
      <c r="F67" s="92">
        <f t="shared" si="11"/>
        <v>0.4583025456924229</v>
      </c>
      <c r="G67" s="89">
        <v>19.180731999999999</v>
      </c>
      <c r="H67" s="89">
        <v>10.808928999999999</v>
      </c>
      <c r="I67" s="92">
        <f t="shared" si="12"/>
        <v>0.56353057849929811</v>
      </c>
      <c r="J67" s="37"/>
      <c r="K67" s="37"/>
      <c r="L67" s="37"/>
      <c r="M67" s="39"/>
      <c r="N67" s="35"/>
      <c r="O67" s="22"/>
      <c r="P67" s="28"/>
    </row>
    <row r="68" spans="2:16" ht="12" customHeight="1">
      <c r="B68" s="27"/>
      <c r="C68" s="90" t="s">
        <v>74</v>
      </c>
      <c r="D68" s="91">
        <v>16.254923999999999</v>
      </c>
      <c r="E68" s="88">
        <v>12.498886000000001</v>
      </c>
      <c r="F68" s="92">
        <f t="shared" si="11"/>
        <v>0.76892921800188063</v>
      </c>
      <c r="G68" s="89">
        <v>14.839663</v>
      </c>
      <c r="H68" s="89">
        <v>1.152515</v>
      </c>
      <c r="I68" s="92">
        <f t="shared" si="12"/>
        <v>7.7664499524012096E-2</v>
      </c>
      <c r="J68" s="37"/>
      <c r="K68" s="37"/>
      <c r="L68" s="37"/>
      <c r="M68" s="39"/>
      <c r="N68" s="35"/>
      <c r="O68" s="22"/>
      <c r="P68" s="28"/>
    </row>
    <row r="69" spans="2:16" ht="12" customHeight="1">
      <c r="B69" s="27"/>
      <c r="C69" s="90" t="s">
        <v>54</v>
      </c>
      <c r="D69" s="91">
        <v>12.611986</v>
      </c>
      <c r="E69" s="88">
        <v>5.0388200000000003</v>
      </c>
      <c r="F69" s="92">
        <f t="shared" si="11"/>
        <v>0.39952629189407601</v>
      </c>
      <c r="G69" s="89">
        <v>8.8948250000000009</v>
      </c>
      <c r="H69" s="89">
        <v>2.5820069999999999</v>
      </c>
      <c r="I69" s="92">
        <f t="shared" si="12"/>
        <v>0.29028193359622023</v>
      </c>
      <c r="J69" s="37"/>
      <c r="K69" s="37"/>
      <c r="L69" s="37"/>
      <c r="M69" s="39"/>
      <c r="N69" s="35"/>
      <c r="O69" s="22"/>
      <c r="P69" s="28"/>
    </row>
    <row r="70" spans="2:16" ht="12" customHeight="1">
      <c r="B70" s="27"/>
      <c r="C70" s="90" t="s">
        <v>58</v>
      </c>
      <c r="D70" s="91">
        <v>6.353488000000084</v>
      </c>
      <c r="E70" s="88">
        <v>4.2932199999999625</v>
      </c>
      <c r="F70" s="92">
        <f t="shared" si="11"/>
        <v>0.6757264670996318</v>
      </c>
      <c r="G70" s="89">
        <v>12.616494999999986</v>
      </c>
      <c r="H70" s="89">
        <v>10.192622000000085</v>
      </c>
      <c r="I70" s="92">
        <f t="shared" si="12"/>
        <v>0.80788063562820711</v>
      </c>
      <c r="J70" s="37"/>
      <c r="K70" s="37"/>
      <c r="L70" s="37"/>
      <c r="M70" s="39"/>
      <c r="N70" s="35"/>
      <c r="O70" s="22"/>
      <c r="P70" s="28"/>
    </row>
    <row r="71" spans="2:16" ht="12" customHeight="1">
      <c r="B71" s="27"/>
      <c r="C71" s="93" t="s">
        <v>40</v>
      </c>
      <c r="D71" s="91">
        <f t="shared" ref="D71:E71" si="13">SUM(D60:D70)</f>
        <v>719.51548300000002</v>
      </c>
      <c r="E71" s="88">
        <f t="shared" si="13"/>
        <v>368.705579</v>
      </c>
      <c r="F71" s="92">
        <f t="shared" si="11"/>
        <v>0.51243592071527388</v>
      </c>
      <c r="G71" s="89">
        <f t="shared" ref="G71:H71" si="14">SUM(G60:G70)</f>
        <v>721.99944700000003</v>
      </c>
      <c r="H71" s="89">
        <f t="shared" si="14"/>
        <v>428.639183</v>
      </c>
      <c r="I71" s="92">
        <f t="shared" si="12"/>
        <v>0.59368353366619686</v>
      </c>
      <c r="J71" s="37"/>
      <c r="K71" s="37"/>
      <c r="L71" s="37"/>
      <c r="M71" s="39"/>
      <c r="N71" s="35"/>
      <c r="O71" s="22"/>
      <c r="P71" s="28"/>
    </row>
    <row r="72" spans="2:16" ht="12" customHeight="1">
      <c r="B72" s="27"/>
      <c r="E72" s="36"/>
      <c r="F72" s="37"/>
      <c r="G72" s="37"/>
      <c r="H72" s="38"/>
      <c r="I72" s="37"/>
      <c r="J72" s="37"/>
      <c r="K72" s="37"/>
      <c r="L72" s="37"/>
      <c r="M72" s="39"/>
      <c r="N72" s="35"/>
      <c r="O72" s="22"/>
      <c r="P72" s="28"/>
    </row>
    <row r="73" spans="2:16" ht="12" customHeight="1">
      <c r="B73" s="27"/>
      <c r="E73" s="36"/>
      <c r="F73" s="37"/>
      <c r="G73" s="37"/>
      <c r="H73" s="38"/>
      <c r="I73" s="37"/>
      <c r="J73" s="37"/>
      <c r="K73" s="37"/>
      <c r="L73" s="37"/>
      <c r="M73" s="39"/>
      <c r="N73" s="35"/>
      <c r="O73" s="22"/>
      <c r="P73" s="28"/>
    </row>
    <row r="74" spans="2:16" ht="12" customHeight="1">
      <c r="B74" s="27"/>
      <c r="E74" s="101"/>
      <c r="F74" s="37"/>
      <c r="G74" s="37"/>
      <c r="H74" s="38"/>
      <c r="I74" s="37"/>
      <c r="J74" s="37"/>
      <c r="K74" s="37"/>
      <c r="L74" s="37"/>
      <c r="M74" s="39"/>
      <c r="N74" s="35"/>
      <c r="O74" s="22"/>
      <c r="P74" s="28"/>
    </row>
    <row r="75" spans="2:16" ht="12" customHeight="1">
      <c r="B75" s="27"/>
      <c r="C75" s="49" t="s">
        <v>64</v>
      </c>
      <c r="E75" s="36"/>
      <c r="F75" s="37"/>
      <c r="G75" s="37"/>
      <c r="H75" s="38"/>
      <c r="I75" s="37"/>
      <c r="J75" s="37"/>
      <c r="K75" s="37"/>
      <c r="L75" s="37"/>
      <c r="M75" s="39"/>
      <c r="N75" s="35"/>
      <c r="O75" s="22"/>
      <c r="P75" s="28"/>
    </row>
    <row r="76" spans="2:16" ht="12" customHeight="1">
      <c r="B76" s="27"/>
      <c r="C76" s="49"/>
      <c r="E76" s="36"/>
      <c r="F76" s="37"/>
      <c r="G76" s="37"/>
      <c r="H76" s="38"/>
      <c r="I76" s="37"/>
      <c r="J76" s="37"/>
      <c r="K76" s="37"/>
      <c r="L76" s="37"/>
      <c r="M76" s="39"/>
      <c r="N76" s="35"/>
      <c r="O76" s="22"/>
      <c r="P76" s="28"/>
    </row>
    <row r="77" spans="2:16" ht="12" customHeight="1">
      <c r="B77" s="27"/>
      <c r="C77" s="49" t="s">
        <v>37</v>
      </c>
      <c r="E77" s="36"/>
      <c r="F77" s="37"/>
      <c r="G77" s="37"/>
      <c r="H77" s="38"/>
      <c r="I77" s="37"/>
      <c r="J77" s="37"/>
      <c r="K77" s="37"/>
      <c r="L77" s="37"/>
      <c r="M77" s="39"/>
      <c r="N77" s="35"/>
      <c r="O77" s="22"/>
      <c r="P77" s="28"/>
    </row>
    <row r="78" spans="2:16" ht="12" customHeight="1">
      <c r="B78" s="27"/>
      <c r="E78" s="36"/>
      <c r="F78" s="37"/>
      <c r="G78" s="37"/>
      <c r="H78" s="38"/>
      <c r="I78" s="37"/>
      <c r="J78" s="37"/>
      <c r="K78" s="37"/>
      <c r="L78" s="37"/>
      <c r="M78" s="39"/>
      <c r="N78" s="35"/>
      <c r="O78" s="22"/>
      <c r="P78" s="28"/>
    </row>
    <row r="79" spans="2:16" ht="12" customHeight="1">
      <c r="B79" s="27"/>
      <c r="C79" s="99" t="s">
        <v>65</v>
      </c>
      <c r="D79" s="99" t="s">
        <v>43</v>
      </c>
      <c r="E79" s="98" t="s">
        <v>44</v>
      </c>
      <c r="F79" s="99" t="s">
        <v>45</v>
      </c>
      <c r="G79" s="99" t="s">
        <v>46</v>
      </c>
      <c r="H79" s="99" t="s">
        <v>47</v>
      </c>
      <c r="I79" s="99" t="s">
        <v>45</v>
      </c>
      <c r="J79" s="37"/>
      <c r="K79" s="37"/>
      <c r="L79" s="37"/>
      <c r="M79" s="39"/>
      <c r="N79" s="35"/>
      <c r="O79" s="22"/>
      <c r="P79" s="28"/>
    </row>
    <row r="80" spans="2:16" ht="12" customHeight="1">
      <c r="B80" s="27"/>
      <c r="C80" s="90" t="s">
        <v>66</v>
      </c>
      <c r="D80" s="91">
        <v>461.73656999999997</v>
      </c>
      <c r="E80" s="88">
        <v>389.81206100000003</v>
      </c>
      <c r="F80" s="92">
        <f t="shared" ref="F80:F87" si="15">+E80/D80</f>
        <v>0.84423042558660677</v>
      </c>
      <c r="G80" s="89">
        <v>737.54249800000002</v>
      </c>
      <c r="H80" s="89">
        <v>564.78736600000002</v>
      </c>
      <c r="I80" s="92">
        <f t="shared" ref="I80:I87" si="16">+H80/G80</f>
        <v>0.76576925062832113</v>
      </c>
      <c r="J80" s="100">
        <f>+D80/$D$87</f>
        <v>0.77557817893928871</v>
      </c>
      <c r="K80" s="37"/>
      <c r="L80" s="37"/>
      <c r="M80" s="39"/>
      <c r="N80" s="35"/>
      <c r="O80" s="22"/>
      <c r="P80" s="28"/>
    </row>
    <row r="81" spans="2:16" ht="12" customHeight="1">
      <c r="B81" s="27"/>
      <c r="C81" s="90" t="s">
        <v>67</v>
      </c>
      <c r="D81" s="91">
        <v>113.25515799999999</v>
      </c>
      <c r="E81" s="88">
        <v>53.139102000000001</v>
      </c>
      <c r="F81" s="92">
        <f t="shared" si="15"/>
        <v>0.46919807396321855</v>
      </c>
      <c r="G81" s="89">
        <v>25.424586999999999</v>
      </c>
      <c r="H81" s="89">
        <v>22.283818</v>
      </c>
      <c r="I81" s="92">
        <f t="shared" si="16"/>
        <v>0.87646725588895513</v>
      </c>
      <c r="J81" s="100">
        <f t="shared" ref="J81:J86" si="17">+D81/$D$87</f>
        <v>0.1902345079514092</v>
      </c>
      <c r="K81" s="37"/>
      <c r="L81" s="37"/>
      <c r="M81" s="39"/>
      <c r="N81" s="35"/>
      <c r="O81" s="22"/>
      <c r="P81" s="28"/>
    </row>
    <row r="82" spans="2:16" ht="12" customHeight="1">
      <c r="B82" s="27"/>
      <c r="C82" s="90" t="s">
        <v>69</v>
      </c>
      <c r="D82" s="91">
        <v>16.094927999999999</v>
      </c>
      <c r="E82" s="88">
        <v>3.4307530000000002</v>
      </c>
      <c r="F82" s="92">
        <f t="shared" si="15"/>
        <v>0.2131573996478891</v>
      </c>
      <c r="G82" s="89">
        <v>23.721516000000001</v>
      </c>
      <c r="H82" s="89">
        <v>6.4355830000000003</v>
      </c>
      <c r="I82" s="92">
        <f t="shared" si="16"/>
        <v>0.27129728976849538</v>
      </c>
      <c r="J82" s="100">
        <f t="shared" si="17"/>
        <v>2.7034624847667943E-2</v>
      </c>
      <c r="K82" s="37"/>
      <c r="L82" s="37"/>
      <c r="M82" s="39"/>
      <c r="N82" s="35"/>
      <c r="O82" s="22"/>
      <c r="P82" s="28"/>
    </row>
    <row r="83" spans="2:16" ht="12" customHeight="1">
      <c r="B83" s="27"/>
      <c r="C83" s="90" t="s">
        <v>68</v>
      </c>
      <c r="D83" s="91">
        <v>2.7382749999999998</v>
      </c>
      <c r="E83" s="88">
        <v>1.1976039999999999</v>
      </c>
      <c r="F83" s="92">
        <f t="shared" si="15"/>
        <v>0.43735709525157263</v>
      </c>
      <c r="G83" s="89">
        <v>0.89137299999999997</v>
      </c>
      <c r="H83" s="89">
        <v>0.14380699999999999</v>
      </c>
      <c r="I83" s="92">
        <f t="shared" si="16"/>
        <v>0.16133201252449872</v>
      </c>
      <c r="J83" s="100">
        <f t="shared" si="17"/>
        <v>4.5994761427170057E-3</v>
      </c>
      <c r="K83" s="37"/>
      <c r="L83" s="37"/>
      <c r="M83" s="39"/>
      <c r="N83" s="35"/>
      <c r="O83" s="22"/>
      <c r="P83" s="28"/>
    </row>
    <row r="84" spans="2:16" ht="12" customHeight="1">
      <c r="B84" s="27"/>
      <c r="C84" s="90" t="s">
        <v>70</v>
      </c>
      <c r="D84" s="91">
        <v>1.5200419999999999</v>
      </c>
      <c r="E84" s="88">
        <v>1.0781400000000001</v>
      </c>
      <c r="F84" s="92">
        <f t="shared" si="15"/>
        <v>0.709283032968826</v>
      </c>
      <c r="G84" s="89">
        <v>4.3172230000000003</v>
      </c>
      <c r="H84" s="89">
        <v>3.8263729999999998</v>
      </c>
      <c r="I84" s="92">
        <f t="shared" si="16"/>
        <v>0.88630422843573275</v>
      </c>
      <c r="J84" s="100">
        <f t="shared" si="17"/>
        <v>2.5532121189171439E-3</v>
      </c>
      <c r="K84" s="37"/>
      <c r="L84" s="37"/>
      <c r="M84" s="39"/>
      <c r="N84" s="35"/>
      <c r="O84" s="22"/>
      <c r="P84" s="28"/>
    </row>
    <row r="85" spans="2:16" ht="12" customHeight="1">
      <c r="B85" s="27"/>
      <c r="C85" s="90"/>
      <c r="D85" s="91"/>
      <c r="E85" s="88"/>
      <c r="F85" s="92" t="e">
        <f t="shared" si="15"/>
        <v>#DIV/0!</v>
      </c>
      <c r="G85" s="86"/>
      <c r="H85" s="87"/>
      <c r="I85" s="92" t="e">
        <f t="shared" si="16"/>
        <v>#DIV/0!</v>
      </c>
      <c r="J85" s="100">
        <f t="shared" si="17"/>
        <v>0</v>
      </c>
      <c r="K85" s="37"/>
      <c r="L85" s="37"/>
      <c r="M85" s="39"/>
      <c r="N85" s="35"/>
      <c r="O85" s="22"/>
      <c r="P85" s="28"/>
    </row>
    <row r="86" spans="2:16" ht="12" customHeight="1">
      <c r="B86" s="27"/>
      <c r="C86" s="90"/>
      <c r="D86" s="91"/>
      <c r="E86" s="88"/>
      <c r="F86" s="92" t="e">
        <f t="shared" si="15"/>
        <v>#DIV/0!</v>
      </c>
      <c r="G86" s="86"/>
      <c r="H86" s="87"/>
      <c r="I86" s="92" t="e">
        <f t="shared" si="16"/>
        <v>#DIV/0!</v>
      </c>
      <c r="J86" s="100">
        <f t="shared" si="17"/>
        <v>0</v>
      </c>
      <c r="K86" s="37"/>
      <c r="L86" s="37"/>
      <c r="M86" s="39"/>
      <c r="N86" s="35"/>
      <c r="O86" s="22"/>
      <c r="P86" s="28"/>
    </row>
    <row r="87" spans="2:16" ht="12" customHeight="1">
      <c r="B87" s="27"/>
      <c r="C87" s="93" t="s">
        <v>40</v>
      </c>
      <c r="D87" s="91">
        <f t="shared" ref="D87:E87" si="18">SUM(D80:D86)</f>
        <v>595.34497299999998</v>
      </c>
      <c r="E87" s="88">
        <f t="shared" si="18"/>
        <v>448.65766000000002</v>
      </c>
      <c r="F87" s="92">
        <f t="shared" si="15"/>
        <v>0.75360955470770397</v>
      </c>
      <c r="G87" s="91">
        <f t="shared" ref="G87" si="19">SUM(G80:G86)</f>
        <v>791.89719700000001</v>
      </c>
      <c r="H87" s="88">
        <f t="shared" ref="H87" si="20">SUM(H80:H86)</f>
        <v>597.476947</v>
      </c>
      <c r="I87" s="92">
        <f t="shared" si="16"/>
        <v>0.75448801847444846</v>
      </c>
      <c r="J87" s="37"/>
      <c r="K87" s="37"/>
      <c r="L87" s="37"/>
      <c r="M87" s="39"/>
      <c r="N87" s="35"/>
      <c r="O87" s="22"/>
      <c r="P87" s="28"/>
    </row>
    <row r="88" spans="2:16" ht="12" customHeight="1">
      <c r="B88" s="27"/>
      <c r="E88" s="36"/>
      <c r="F88" s="37"/>
      <c r="G88" s="37"/>
      <c r="H88" s="38"/>
      <c r="I88" s="37"/>
      <c r="J88" s="37"/>
      <c r="K88" s="37"/>
      <c r="L88" s="37"/>
      <c r="M88" s="39"/>
      <c r="N88" s="35"/>
      <c r="O88" s="22"/>
      <c r="P88" s="28"/>
    </row>
    <row r="89" spans="2:16" ht="12" customHeight="1">
      <c r="B89" s="27"/>
      <c r="C89" s="49" t="s">
        <v>38</v>
      </c>
      <c r="E89" s="36"/>
      <c r="F89" s="37"/>
      <c r="G89" s="37"/>
      <c r="H89" s="38"/>
      <c r="I89" s="37"/>
      <c r="J89" s="37"/>
      <c r="K89" s="37"/>
      <c r="L89" s="37"/>
      <c r="M89" s="39"/>
      <c r="N89" s="35"/>
      <c r="O89" s="22"/>
      <c r="P89" s="28"/>
    </row>
    <row r="90" spans="2:16" ht="12" customHeight="1">
      <c r="B90" s="27"/>
      <c r="E90" s="36"/>
      <c r="F90" s="37"/>
      <c r="G90" s="37"/>
      <c r="H90" s="38"/>
      <c r="I90" s="37"/>
      <c r="J90" s="37"/>
      <c r="K90" s="37"/>
      <c r="L90" s="37"/>
      <c r="M90" s="39"/>
      <c r="N90" s="35"/>
      <c r="O90" s="22"/>
      <c r="P90" s="28"/>
    </row>
    <row r="91" spans="2:16" ht="12" customHeight="1">
      <c r="B91" s="27"/>
      <c r="C91" s="99" t="s">
        <v>65</v>
      </c>
      <c r="D91" s="99" t="s">
        <v>43</v>
      </c>
      <c r="E91" s="98" t="s">
        <v>44</v>
      </c>
      <c r="F91" s="99" t="s">
        <v>45</v>
      </c>
      <c r="G91" s="99" t="s">
        <v>46</v>
      </c>
      <c r="H91" s="99" t="s">
        <v>47</v>
      </c>
      <c r="I91" s="99" t="s">
        <v>45</v>
      </c>
      <c r="J91" s="37"/>
      <c r="K91" s="37"/>
      <c r="L91" s="37"/>
      <c r="M91" s="39"/>
      <c r="N91" s="35"/>
      <c r="O91" s="22"/>
      <c r="P91" s="28"/>
    </row>
    <row r="92" spans="2:16" ht="12" customHeight="1">
      <c r="B92" s="27"/>
      <c r="C92" s="90" t="s">
        <v>68</v>
      </c>
      <c r="D92" s="91">
        <v>367.88942200000002</v>
      </c>
      <c r="E92" s="88">
        <v>117.539114</v>
      </c>
      <c r="F92" s="92">
        <f t="shared" ref="F92:F99" si="21">+E92/D92</f>
        <v>0.31949576957393461</v>
      </c>
      <c r="G92" s="89">
        <v>21.293693999999999</v>
      </c>
      <c r="H92" s="89">
        <v>21.108958000000001</v>
      </c>
      <c r="I92" s="92">
        <f t="shared" ref="I92:I99" si="22">+H92/G92</f>
        <v>0.99132437988448607</v>
      </c>
      <c r="J92" s="100">
        <f>D92/$D$99</f>
        <v>0.63299322989027262</v>
      </c>
      <c r="K92" s="37"/>
      <c r="L92" s="37"/>
      <c r="M92" s="39"/>
      <c r="N92" s="35"/>
      <c r="O92" s="22"/>
      <c r="P92" s="28"/>
    </row>
    <row r="93" spans="2:16" ht="12" customHeight="1">
      <c r="B93" s="27"/>
      <c r="C93" s="90" t="s">
        <v>67</v>
      </c>
      <c r="D93" s="91">
        <v>157.435676</v>
      </c>
      <c r="E93" s="88">
        <v>155.492794</v>
      </c>
      <c r="F93" s="92">
        <f t="shared" si="21"/>
        <v>0.98765920120926087</v>
      </c>
      <c r="G93" s="89">
        <v>143.28506999999999</v>
      </c>
      <c r="H93" s="89">
        <v>143.11295999999999</v>
      </c>
      <c r="I93" s="92">
        <f t="shared" si="22"/>
        <v>0.99879882809841947</v>
      </c>
      <c r="J93" s="100">
        <f t="shared" ref="J93:J98" si="23">D93/$D$99</f>
        <v>0.27088497546199758</v>
      </c>
      <c r="K93" s="37"/>
      <c r="L93" s="37"/>
      <c r="M93" s="39"/>
      <c r="N93" s="35"/>
      <c r="O93" s="22"/>
      <c r="P93" s="28"/>
    </row>
    <row r="94" spans="2:16" ht="12" customHeight="1">
      <c r="B94" s="27"/>
      <c r="C94" s="90" t="s">
        <v>66</v>
      </c>
      <c r="D94" s="91">
        <v>33.460306000000003</v>
      </c>
      <c r="E94" s="88">
        <v>17.944621999999999</v>
      </c>
      <c r="F94" s="92">
        <f t="shared" si="21"/>
        <v>0.53629581271611793</v>
      </c>
      <c r="G94" s="89">
        <v>164.65620699999999</v>
      </c>
      <c r="H94" s="89">
        <v>143.57514399999999</v>
      </c>
      <c r="I94" s="92">
        <f t="shared" si="22"/>
        <v>0.87196921765603408</v>
      </c>
      <c r="J94" s="100">
        <f t="shared" si="23"/>
        <v>5.7572047200794133E-2</v>
      </c>
      <c r="K94" s="37"/>
      <c r="L94" s="37"/>
      <c r="M94" s="39"/>
      <c r="N94" s="35"/>
      <c r="O94" s="22"/>
      <c r="P94" s="28"/>
    </row>
    <row r="95" spans="2:16" ht="12" customHeight="1">
      <c r="B95" s="27"/>
      <c r="C95" s="90" t="s">
        <v>69</v>
      </c>
      <c r="D95" s="91">
        <v>22.404733</v>
      </c>
      <c r="E95" s="88">
        <v>16.328956000000002</v>
      </c>
      <c r="F95" s="92">
        <f t="shared" si="21"/>
        <v>0.72881725481843507</v>
      </c>
      <c r="G95" s="89">
        <v>28.234876</v>
      </c>
      <c r="H95" s="89">
        <v>25.311381999999998</v>
      </c>
      <c r="I95" s="92">
        <f t="shared" si="22"/>
        <v>0.89645805421635283</v>
      </c>
      <c r="J95" s="100">
        <f t="shared" si="23"/>
        <v>3.8549747446935775E-2</v>
      </c>
      <c r="K95" s="37"/>
      <c r="L95" s="37"/>
      <c r="M95" s="39"/>
      <c r="N95" s="35"/>
      <c r="O95" s="22"/>
      <c r="P95" s="28"/>
    </row>
    <row r="96" spans="2:16" ht="12" customHeight="1">
      <c r="B96" s="27"/>
      <c r="C96" s="90"/>
      <c r="D96" s="91"/>
      <c r="E96" s="88"/>
      <c r="F96" s="92" t="e">
        <f t="shared" si="21"/>
        <v>#DIV/0!</v>
      </c>
      <c r="G96" s="89"/>
      <c r="H96" s="89"/>
      <c r="I96" s="92" t="e">
        <f t="shared" si="22"/>
        <v>#DIV/0!</v>
      </c>
      <c r="J96" s="100">
        <f t="shared" si="23"/>
        <v>0</v>
      </c>
      <c r="K96" s="37"/>
      <c r="L96" s="37"/>
      <c r="M96" s="39"/>
      <c r="N96" s="35"/>
      <c r="O96" s="22"/>
      <c r="P96" s="28"/>
    </row>
    <row r="97" spans="2:16" ht="12" customHeight="1">
      <c r="B97" s="27"/>
      <c r="C97" s="90"/>
      <c r="D97" s="91"/>
      <c r="E97" s="88"/>
      <c r="F97" s="92" t="e">
        <f t="shared" si="21"/>
        <v>#DIV/0!</v>
      </c>
      <c r="G97" s="86"/>
      <c r="H97" s="87"/>
      <c r="I97" s="92" t="e">
        <f t="shared" si="22"/>
        <v>#DIV/0!</v>
      </c>
      <c r="J97" s="100">
        <f t="shared" si="23"/>
        <v>0</v>
      </c>
      <c r="K97" s="37"/>
      <c r="L97" s="37"/>
      <c r="M97" s="39"/>
      <c r="N97" s="35"/>
      <c r="O97" s="22"/>
      <c r="P97" s="28"/>
    </row>
    <row r="98" spans="2:16" ht="12" customHeight="1">
      <c r="B98" s="27"/>
      <c r="C98" s="90"/>
      <c r="D98" s="91"/>
      <c r="E98" s="88"/>
      <c r="F98" s="92" t="e">
        <f t="shared" si="21"/>
        <v>#DIV/0!</v>
      </c>
      <c r="G98" s="86"/>
      <c r="H98" s="87"/>
      <c r="I98" s="92" t="e">
        <f t="shared" si="22"/>
        <v>#DIV/0!</v>
      </c>
      <c r="J98" s="100">
        <f t="shared" si="23"/>
        <v>0</v>
      </c>
      <c r="K98" s="37"/>
      <c r="L98" s="37"/>
      <c r="M98" s="39"/>
      <c r="N98" s="35"/>
      <c r="O98" s="22"/>
      <c r="P98" s="28"/>
    </row>
    <row r="99" spans="2:16" ht="12" customHeight="1">
      <c r="B99" s="27"/>
      <c r="C99" s="93" t="s">
        <v>40</v>
      </c>
      <c r="D99" s="91">
        <f t="shared" ref="D99:E99" si="24">SUM(D92:D98)</f>
        <v>581.19013699999994</v>
      </c>
      <c r="E99" s="88">
        <f t="shared" si="24"/>
        <v>307.30548599999997</v>
      </c>
      <c r="F99" s="92">
        <f t="shared" si="21"/>
        <v>0.52875206655477014</v>
      </c>
      <c r="G99" s="91">
        <f t="shared" ref="G99:H99" si="25">SUM(G92:G98)</f>
        <v>357.46984699999996</v>
      </c>
      <c r="H99" s="88">
        <f t="shared" si="25"/>
        <v>333.10844399999996</v>
      </c>
      <c r="I99" s="92">
        <f t="shared" si="22"/>
        <v>0.93185046737662325</v>
      </c>
      <c r="J99" s="37"/>
      <c r="K99" s="37"/>
      <c r="L99" s="37"/>
      <c r="M99" s="39"/>
      <c r="N99" s="35"/>
      <c r="O99" s="22"/>
      <c r="P99" s="28"/>
    </row>
    <row r="100" spans="2:16" ht="12" customHeight="1">
      <c r="B100" s="27"/>
      <c r="E100" s="36"/>
      <c r="F100" s="37"/>
      <c r="G100" s="37"/>
      <c r="H100" s="38"/>
      <c r="I100" s="37"/>
      <c r="J100" s="37"/>
      <c r="K100" s="37"/>
      <c r="L100" s="37"/>
      <c r="M100" s="39"/>
      <c r="N100" s="35"/>
      <c r="O100" s="22"/>
      <c r="P100" s="28"/>
    </row>
    <row r="101" spans="2:16" ht="12" customHeight="1">
      <c r="B101" s="27"/>
      <c r="C101" s="49" t="s">
        <v>62</v>
      </c>
      <c r="E101" s="36"/>
      <c r="F101" s="37"/>
      <c r="G101" s="37"/>
      <c r="H101" s="38"/>
      <c r="I101" s="37"/>
      <c r="J101" s="37"/>
      <c r="K101" s="37"/>
      <c r="L101" s="37"/>
      <c r="M101" s="39"/>
      <c r="N101" s="35"/>
      <c r="O101" s="22"/>
      <c r="P101" s="28"/>
    </row>
    <row r="102" spans="2:16" ht="12" customHeight="1">
      <c r="B102" s="27"/>
      <c r="E102" s="36"/>
      <c r="F102" s="37"/>
      <c r="G102" s="37"/>
      <c r="H102" s="38"/>
      <c r="I102" s="37"/>
      <c r="J102" s="37"/>
      <c r="K102" s="37"/>
      <c r="L102" s="37"/>
      <c r="M102" s="39"/>
      <c r="N102" s="35"/>
      <c r="O102" s="22"/>
      <c r="P102" s="28"/>
    </row>
    <row r="103" spans="2:16" ht="12" customHeight="1">
      <c r="B103" s="27"/>
      <c r="C103" s="99" t="s">
        <v>65</v>
      </c>
      <c r="D103" s="99" t="s">
        <v>43</v>
      </c>
      <c r="E103" s="98" t="s">
        <v>44</v>
      </c>
      <c r="F103" s="99" t="s">
        <v>45</v>
      </c>
      <c r="G103" s="99" t="s">
        <v>46</v>
      </c>
      <c r="H103" s="99" t="s">
        <v>47</v>
      </c>
      <c r="I103" s="99" t="s">
        <v>45</v>
      </c>
      <c r="J103" s="37"/>
      <c r="K103" s="37"/>
      <c r="L103" s="37"/>
      <c r="M103" s="39"/>
      <c r="N103" s="35"/>
      <c r="O103" s="22"/>
      <c r="P103" s="28"/>
    </row>
    <row r="104" spans="2:16" ht="12" customHeight="1">
      <c r="B104" s="27"/>
      <c r="C104" s="90" t="s">
        <v>66</v>
      </c>
      <c r="D104" s="91">
        <v>376.95408300000003</v>
      </c>
      <c r="E104" s="88">
        <v>200.1397</v>
      </c>
      <c r="F104" s="92">
        <f t="shared" ref="F104:F111" si="26">+E104/D104</f>
        <v>0.53093920195049327</v>
      </c>
      <c r="G104" s="89">
        <v>529.70979799999998</v>
      </c>
      <c r="H104" s="89">
        <v>345.983789</v>
      </c>
      <c r="I104" s="92">
        <f t="shared" ref="I104:I111" si="27">+H104/G104</f>
        <v>0.65315723874905562</v>
      </c>
      <c r="J104" s="100">
        <f>D104/$D$111</f>
        <v>0.52389989083806832</v>
      </c>
      <c r="K104" s="37"/>
      <c r="L104" s="37"/>
      <c r="M104" s="39"/>
      <c r="N104" s="35"/>
      <c r="O104" s="22"/>
      <c r="P104" s="28"/>
    </row>
    <row r="105" spans="2:16" ht="12" customHeight="1">
      <c r="B105" s="27"/>
      <c r="C105" s="90" t="s">
        <v>68</v>
      </c>
      <c r="D105" s="91">
        <v>213.915639</v>
      </c>
      <c r="E105" s="88">
        <v>112.238511</v>
      </c>
      <c r="F105" s="92">
        <f t="shared" si="26"/>
        <v>0.52468585992443495</v>
      </c>
      <c r="G105" s="89">
        <v>170.257148</v>
      </c>
      <c r="H105" s="89">
        <v>71.856892999999999</v>
      </c>
      <c r="I105" s="92">
        <f t="shared" si="27"/>
        <v>0.42204919936753549</v>
      </c>
      <c r="J105" s="100">
        <f t="shared" ref="J105:J110" si="28">D105/$D$111</f>
        <v>0.29730512275856058</v>
      </c>
      <c r="K105" s="37"/>
      <c r="L105" s="37"/>
      <c r="M105" s="39"/>
      <c r="N105" s="35"/>
      <c r="O105" s="22"/>
      <c r="P105" s="28"/>
    </row>
    <row r="106" spans="2:16" ht="12" customHeight="1">
      <c r="B106" s="27"/>
      <c r="C106" s="90" t="s">
        <v>67</v>
      </c>
      <c r="D106" s="91">
        <v>117.83491100000001</v>
      </c>
      <c r="E106" s="88">
        <v>50.794486999999997</v>
      </c>
      <c r="F106" s="92">
        <f t="shared" si="26"/>
        <v>0.43106483951941876</v>
      </c>
      <c r="G106" s="89">
        <v>14.890604</v>
      </c>
      <c r="H106" s="89">
        <v>8.5111530000000002</v>
      </c>
      <c r="I106" s="92">
        <f t="shared" si="27"/>
        <v>0.57157876201663815</v>
      </c>
      <c r="J106" s="100">
        <f t="shared" si="28"/>
        <v>0.16376980590979165</v>
      </c>
      <c r="K106" s="37"/>
      <c r="L106" s="37"/>
      <c r="M106" s="39"/>
      <c r="N106" s="35"/>
      <c r="O106" s="22"/>
      <c r="P106" s="28"/>
    </row>
    <row r="107" spans="2:16" ht="12" customHeight="1">
      <c r="B107" s="27"/>
      <c r="C107" s="90" t="s">
        <v>69</v>
      </c>
      <c r="D107" s="91">
        <v>8.934666</v>
      </c>
      <c r="E107" s="88">
        <v>5.0420870000000004</v>
      </c>
      <c r="F107" s="92">
        <f t="shared" si="26"/>
        <v>0.56432853785468873</v>
      </c>
      <c r="G107" s="89">
        <v>6.9377940000000002</v>
      </c>
      <c r="H107" s="89">
        <v>2.2288709999999998</v>
      </c>
      <c r="I107" s="92">
        <f t="shared" si="27"/>
        <v>0.32126508800924325</v>
      </c>
      <c r="J107" s="100">
        <f t="shared" si="28"/>
        <v>1.2417614646382807E-2</v>
      </c>
      <c r="K107" s="37"/>
      <c r="L107" s="37"/>
      <c r="M107" s="39"/>
      <c r="N107" s="35"/>
      <c r="O107" s="22"/>
      <c r="P107" s="28"/>
    </row>
    <row r="108" spans="2:16" ht="12" customHeight="1">
      <c r="B108" s="27"/>
      <c r="C108" s="90" t="s">
        <v>70</v>
      </c>
      <c r="D108" s="91">
        <v>1.8761840000000001</v>
      </c>
      <c r="E108" s="88">
        <v>0.49079499999999998</v>
      </c>
      <c r="F108" s="92">
        <f t="shared" si="26"/>
        <v>0.26159214661248575</v>
      </c>
      <c r="G108" s="89">
        <v>0.20410300000000001</v>
      </c>
      <c r="H108" s="89">
        <v>5.8478000000000002E-2</v>
      </c>
      <c r="I108" s="92">
        <f t="shared" si="27"/>
        <v>0.28651220217243256</v>
      </c>
      <c r="J108" s="100">
        <f t="shared" si="28"/>
        <v>2.6075658471966475E-3</v>
      </c>
      <c r="K108" s="37"/>
      <c r="L108" s="37"/>
      <c r="M108" s="39"/>
      <c r="N108" s="35"/>
      <c r="O108" s="22"/>
      <c r="P108" s="28"/>
    </row>
    <row r="109" spans="2:16" ht="12" customHeight="1">
      <c r="B109" s="27"/>
      <c r="C109" s="90"/>
      <c r="D109" s="91"/>
      <c r="E109" s="88"/>
      <c r="F109" s="92" t="e">
        <f t="shared" si="26"/>
        <v>#DIV/0!</v>
      </c>
      <c r="G109" s="89"/>
      <c r="H109" s="89"/>
      <c r="I109" s="92" t="e">
        <f t="shared" si="27"/>
        <v>#DIV/0!</v>
      </c>
      <c r="J109" s="100">
        <f t="shared" si="28"/>
        <v>0</v>
      </c>
      <c r="K109" s="37"/>
      <c r="L109" s="37"/>
      <c r="M109" s="39"/>
      <c r="N109" s="35"/>
      <c r="O109" s="22"/>
      <c r="P109" s="28"/>
    </row>
    <row r="110" spans="2:16" ht="12" customHeight="1">
      <c r="B110" s="27"/>
      <c r="C110" s="90"/>
      <c r="D110" s="91"/>
      <c r="E110" s="88"/>
      <c r="F110" s="92" t="e">
        <f t="shared" si="26"/>
        <v>#DIV/0!</v>
      </c>
      <c r="G110" s="89"/>
      <c r="H110" s="89"/>
      <c r="I110" s="92" t="e">
        <f t="shared" si="27"/>
        <v>#DIV/0!</v>
      </c>
      <c r="J110" s="100">
        <f t="shared" si="28"/>
        <v>0</v>
      </c>
      <c r="K110" s="37"/>
      <c r="L110" s="37"/>
      <c r="M110" s="39"/>
      <c r="N110" s="35"/>
      <c r="O110" s="22"/>
      <c r="P110" s="28"/>
    </row>
    <row r="111" spans="2:16" ht="12" customHeight="1">
      <c r="B111" s="27"/>
      <c r="C111" s="93" t="s">
        <v>40</v>
      </c>
      <c r="D111" s="91">
        <f t="shared" ref="D111:E111" si="29">SUM(D104:D110)</f>
        <v>719.51548300000002</v>
      </c>
      <c r="E111" s="88">
        <f t="shared" si="29"/>
        <v>368.70558</v>
      </c>
      <c r="F111" s="92">
        <f t="shared" si="26"/>
        <v>0.51243592210509803</v>
      </c>
      <c r="G111" s="91">
        <f t="shared" ref="G111:H111" si="30">SUM(G104:G110)</f>
        <v>721.99944700000015</v>
      </c>
      <c r="H111" s="88">
        <f t="shared" si="30"/>
        <v>428.639184</v>
      </c>
      <c r="I111" s="92">
        <f t="shared" si="27"/>
        <v>0.59368353505123939</v>
      </c>
      <c r="J111" s="37"/>
      <c r="K111" s="37"/>
      <c r="L111" s="37"/>
      <c r="M111" s="39"/>
      <c r="N111" s="35"/>
      <c r="O111" s="22"/>
      <c r="P111" s="28"/>
    </row>
    <row r="112" spans="2:16" ht="12" customHeight="1">
      <c r="B112" s="27"/>
      <c r="E112" s="36"/>
      <c r="F112" s="37"/>
      <c r="G112" s="37"/>
      <c r="H112" s="38"/>
      <c r="I112" s="37"/>
      <c r="J112" s="37"/>
      <c r="K112" s="37"/>
      <c r="L112" s="37"/>
      <c r="M112" s="39"/>
      <c r="N112" s="35"/>
      <c r="O112" s="22"/>
      <c r="P112" s="28"/>
    </row>
    <row r="113" spans="2:16" ht="12" customHeight="1">
      <c r="B113" s="27"/>
      <c r="E113" s="36"/>
      <c r="F113" s="37"/>
      <c r="G113" s="37"/>
      <c r="H113" s="38"/>
      <c r="I113" s="37"/>
      <c r="J113" s="37"/>
      <c r="K113" s="37"/>
      <c r="L113" s="37"/>
      <c r="M113" s="39"/>
      <c r="N113" s="35"/>
      <c r="O113" s="22"/>
      <c r="P113" s="28"/>
    </row>
    <row r="114" spans="2:16">
      <c r="B114" s="27"/>
      <c r="P114" s="28"/>
    </row>
    <row r="115" spans="2:16">
      <c r="B115" s="27"/>
      <c r="P115" s="28"/>
    </row>
    <row r="116" spans="2:16">
      <c r="B116" s="27"/>
      <c r="P116" s="28"/>
    </row>
    <row r="117" spans="2:16">
      <c r="B117" s="27"/>
      <c r="P117" s="28"/>
    </row>
    <row r="118" spans="2:16"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4"/>
    </row>
  </sheetData>
  <mergeCells count="12">
    <mergeCell ref="E15:F15"/>
    <mergeCell ref="E16:F16"/>
    <mergeCell ref="E17:F17"/>
    <mergeCell ref="E18:F18"/>
    <mergeCell ref="B2:P3"/>
    <mergeCell ref="C8:O8"/>
    <mergeCell ref="E11:L11"/>
    <mergeCell ref="N11:P13"/>
    <mergeCell ref="E12:L12"/>
    <mergeCell ref="E13:F14"/>
    <mergeCell ref="G13:I13"/>
    <mergeCell ref="J13:L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18"/>
  <sheetViews>
    <sheetView topLeftCell="C1" zoomScale="85" zoomScaleNormal="85" workbookViewId="0">
      <selection activeCell="E12" sqref="E12:L12"/>
    </sheetView>
  </sheetViews>
  <sheetFormatPr defaultColWidth="0" defaultRowHeight="12"/>
  <cols>
    <col min="1" max="2" width="11.7109375" style="21" customWidth="1"/>
    <col min="3" max="3" width="38.7109375" style="21" customWidth="1"/>
    <col min="4" max="4" width="11.5703125" style="21" customWidth="1"/>
    <col min="5" max="5" width="11.7109375" style="21" customWidth="1"/>
    <col min="6" max="6" width="14" style="21" customWidth="1"/>
    <col min="7" max="7" width="13.28515625" style="21" customWidth="1"/>
    <col min="8" max="10" width="11.7109375" style="21" customWidth="1"/>
    <col min="11" max="11" width="12.85546875" style="21" customWidth="1"/>
    <col min="12" max="17" width="11.7109375" style="21" customWidth="1"/>
    <col min="18" max="20" width="0" style="21" hidden="1" customWidth="1"/>
    <col min="21" max="16384" width="11.42578125" style="21" hidden="1"/>
  </cols>
  <sheetData>
    <row r="1" spans="2:16" ht="9" customHeight="1">
      <c r="C1" s="22"/>
      <c r="D1" s="22"/>
    </row>
    <row r="2" spans="2:16">
      <c r="B2" s="179" t="s">
        <v>115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2:16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2:16">
      <c r="B4" s="23"/>
      <c r="G4" s="23"/>
      <c r="L4" s="23"/>
      <c r="M4" s="23"/>
    </row>
    <row r="5" spans="2:16">
      <c r="B5" s="23"/>
      <c r="G5" s="23"/>
      <c r="L5" s="23"/>
      <c r="M5" s="23"/>
    </row>
    <row r="7" spans="2:16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</row>
    <row r="8" spans="2:16">
      <c r="B8" s="27"/>
      <c r="C8" s="180" t="s">
        <v>14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28"/>
    </row>
    <row r="9" spans="2:16">
      <c r="B9" s="2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</row>
    <row r="10" spans="2:16">
      <c r="B10" s="27"/>
      <c r="C10" s="31"/>
      <c r="D10" s="31"/>
      <c r="E10" s="31"/>
      <c r="L10" s="31"/>
      <c r="M10" s="31"/>
      <c r="N10" s="31"/>
      <c r="O10" s="31"/>
      <c r="P10" s="30"/>
    </row>
    <row r="11" spans="2:16" ht="14.45" customHeight="1">
      <c r="B11" s="27"/>
      <c r="C11" s="31"/>
      <c r="E11" s="174" t="s">
        <v>31</v>
      </c>
      <c r="F11" s="175"/>
      <c r="G11" s="175"/>
      <c r="H11" s="175"/>
      <c r="I11" s="175"/>
      <c r="J11" s="175"/>
      <c r="K11" s="175"/>
      <c r="L11" s="175"/>
      <c r="M11" s="32"/>
      <c r="N11" s="172" t="s">
        <v>24</v>
      </c>
      <c r="O11" s="172"/>
      <c r="P11" s="182"/>
    </row>
    <row r="12" spans="2:16" ht="16.5" customHeight="1">
      <c r="B12" s="27"/>
      <c r="C12" s="31"/>
      <c r="E12" s="181" t="s">
        <v>32</v>
      </c>
      <c r="F12" s="181"/>
      <c r="G12" s="181"/>
      <c r="H12" s="181"/>
      <c r="I12" s="181"/>
      <c r="J12" s="181"/>
      <c r="K12" s="181"/>
      <c r="L12" s="181"/>
      <c r="M12" s="33"/>
      <c r="N12" s="172"/>
      <c r="O12" s="172"/>
      <c r="P12" s="182"/>
    </row>
    <row r="13" spans="2:16" ht="11.25" customHeight="1">
      <c r="B13" s="27"/>
      <c r="E13" s="178" t="s">
        <v>33</v>
      </c>
      <c r="F13" s="178"/>
      <c r="G13" s="178" t="s">
        <v>34</v>
      </c>
      <c r="H13" s="178"/>
      <c r="I13" s="178"/>
      <c r="J13" s="178" t="s">
        <v>35</v>
      </c>
      <c r="K13" s="178"/>
      <c r="L13" s="178"/>
      <c r="M13" s="45"/>
      <c r="N13" s="172"/>
      <c r="O13" s="172"/>
      <c r="P13" s="182"/>
    </row>
    <row r="14" spans="2:16" ht="11.25" customHeight="1">
      <c r="B14" s="27"/>
      <c r="E14" s="178"/>
      <c r="F14" s="178"/>
      <c r="G14" s="133" t="s">
        <v>25</v>
      </c>
      <c r="H14" s="133" t="s">
        <v>36</v>
      </c>
      <c r="I14" s="133" t="s">
        <v>20</v>
      </c>
      <c r="J14" s="133" t="s">
        <v>25</v>
      </c>
      <c r="K14" s="133" t="s">
        <v>36</v>
      </c>
      <c r="L14" s="133" t="s">
        <v>20</v>
      </c>
      <c r="M14" s="58"/>
      <c r="O14" s="22"/>
      <c r="P14" s="28"/>
    </row>
    <row r="15" spans="2:16" ht="12" customHeight="1">
      <c r="B15" s="27"/>
      <c r="D15" s="47"/>
      <c r="E15" s="183" t="s">
        <v>37</v>
      </c>
      <c r="F15" s="183"/>
      <c r="G15" s="134">
        <f>+D39</f>
        <v>363.56809299999998</v>
      </c>
      <c r="H15" s="134">
        <f>+E39</f>
        <v>303.52585399999998</v>
      </c>
      <c r="I15" s="135">
        <f>+H15/G15</f>
        <v>0.83485283731980298</v>
      </c>
      <c r="J15" s="134">
        <f t="shared" ref="J15:K15" si="0">+G39</f>
        <v>314.68955</v>
      </c>
      <c r="K15" s="134">
        <f t="shared" si="0"/>
        <v>236.18163300000001</v>
      </c>
      <c r="L15" s="135">
        <f t="shared" ref="L15:L18" si="1">+K15/J15</f>
        <v>0.75052264366579702</v>
      </c>
      <c r="M15" s="84"/>
      <c r="N15" s="47"/>
      <c r="O15" s="48">
        <f>(I15-L15)*100</f>
        <v>8.4330193654005967</v>
      </c>
      <c r="P15" s="28"/>
    </row>
    <row r="16" spans="2:16" ht="12" customHeight="1">
      <c r="B16" s="27"/>
      <c r="C16" s="50"/>
      <c r="D16" s="47"/>
      <c r="E16" s="183" t="s">
        <v>38</v>
      </c>
      <c r="F16" s="183"/>
      <c r="G16" s="134">
        <f>D55</f>
        <v>153.528165</v>
      </c>
      <c r="H16" s="134">
        <f>E55</f>
        <v>63.733541000000002</v>
      </c>
      <c r="I16" s="135">
        <f t="shared" ref="I16:I18" si="2">+H16/G16</f>
        <v>0.4151260519527476</v>
      </c>
      <c r="J16" s="134">
        <f>G55</f>
        <v>184.069885</v>
      </c>
      <c r="K16" s="134">
        <f>H55</f>
        <v>87.748213000000007</v>
      </c>
      <c r="L16" s="135">
        <f t="shared" si="1"/>
        <v>0.47671140230244619</v>
      </c>
      <c r="M16" s="84"/>
      <c r="N16" s="47"/>
      <c r="O16" s="48">
        <f>(I16-L16)*100</f>
        <v>-6.1585350349698587</v>
      </c>
      <c r="P16" s="28"/>
    </row>
    <row r="17" spans="2:16" ht="12" customHeight="1">
      <c r="B17" s="27"/>
      <c r="D17" s="47"/>
      <c r="E17" s="183" t="s">
        <v>39</v>
      </c>
      <c r="F17" s="183"/>
      <c r="G17" s="91">
        <f>D71</f>
        <v>264.84704900000003</v>
      </c>
      <c r="H17" s="91">
        <f>E71</f>
        <v>139.411405</v>
      </c>
      <c r="I17" s="135">
        <f t="shared" si="2"/>
        <v>0.52638458886509998</v>
      </c>
      <c r="J17" s="91">
        <f>G71</f>
        <v>216.10624999999999</v>
      </c>
      <c r="K17" s="91">
        <f>H71</f>
        <v>120.63490899999999</v>
      </c>
      <c r="L17" s="135">
        <f t="shared" si="1"/>
        <v>0.55822036151198773</v>
      </c>
      <c r="M17" s="84"/>
      <c r="N17" s="47"/>
      <c r="O17" s="48">
        <f>(I17-L17)*100</f>
        <v>-3.183577264688775</v>
      </c>
      <c r="P17" s="28"/>
    </row>
    <row r="18" spans="2:16" ht="12" customHeight="1">
      <c r="B18" s="27"/>
      <c r="D18" s="47"/>
      <c r="E18" s="184" t="s">
        <v>40</v>
      </c>
      <c r="F18" s="184"/>
      <c r="G18" s="136">
        <f>SUM(G15:G17)</f>
        <v>781.943307</v>
      </c>
      <c r="H18" s="136">
        <f>SUM(H15:H17)</f>
        <v>506.67079999999999</v>
      </c>
      <c r="I18" s="135">
        <f t="shared" si="2"/>
        <v>0.6479635997447063</v>
      </c>
      <c r="J18" s="136">
        <f>SUM(J15:J17)</f>
        <v>714.86568499999998</v>
      </c>
      <c r="K18" s="136">
        <f>SUM(K15:K17)</f>
        <v>444.56475499999999</v>
      </c>
      <c r="L18" s="135">
        <f t="shared" si="1"/>
        <v>0.6218857112997388</v>
      </c>
      <c r="M18" s="85"/>
      <c r="N18" s="49"/>
      <c r="O18" s="48">
        <f>(I18-L18)*100</f>
        <v>2.6077888444967501</v>
      </c>
      <c r="P18" s="28"/>
    </row>
    <row r="19" spans="2:16" ht="12" customHeight="1">
      <c r="B19" s="27"/>
      <c r="E19" s="83" t="s">
        <v>72</v>
      </c>
      <c r="F19" s="116"/>
      <c r="G19" s="116"/>
      <c r="H19" s="116"/>
      <c r="I19" s="116"/>
      <c r="J19" s="116"/>
      <c r="K19" s="116"/>
      <c r="L19" s="116"/>
      <c r="M19" s="46"/>
      <c r="N19" s="35"/>
      <c r="O19" s="22"/>
      <c r="P19" s="28"/>
    </row>
    <row r="20" spans="2:16" ht="12" customHeight="1">
      <c r="B20" s="27"/>
      <c r="E20" s="36" t="s">
        <v>28</v>
      </c>
      <c r="F20" s="37"/>
      <c r="G20" s="37"/>
      <c r="H20" s="38"/>
      <c r="I20" s="37"/>
      <c r="J20" s="37"/>
      <c r="K20" s="37"/>
      <c r="L20" s="37"/>
      <c r="M20" s="39"/>
      <c r="N20" s="35"/>
      <c r="O20" s="22"/>
      <c r="P20" s="28"/>
    </row>
    <row r="21" spans="2:16" ht="12" customHeight="1">
      <c r="B21" s="27"/>
      <c r="E21" s="36"/>
      <c r="F21" s="37"/>
      <c r="G21" s="37"/>
      <c r="H21" s="38"/>
      <c r="I21" s="37"/>
      <c r="J21" s="37"/>
      <c r="K21" s="37"/>
      <c r="L21" s="37"/>
      <c r="M21" s="39"/>
      <c r="N21" s="35"/>
      <c r="O21" s="22"/>
      <c r="P21" s="28"/>
    </row>
    <row r="22" spans="2:16" ht="12" customHeight="1">
      <c r="B22" s="27"/>
      <c r="E22" s="36"/>
      <c r="F22" s="37"/>
      <c r="G22" s="37"/>
      <c r="H22" s="38"/>
      <c r="I22" s="37"/>
      <c r="J22" s="37"/>
      <c r="K22" s="37"/>
      <c r="L22" s="37"/>
      <c r="M22" s="39"/>
      <c r="N22" s="35"/>
      <c r="O22" s="22"/>
      <c r="P22" s="28"/>
    </row>
    <row r="23" spans="2:16" ht="12" customHeight="1">
      <c r="B23" s="27"/>
      <c r="C23" s="49" t="s">
        <v>73</v>
      </c>
      <c r="E23" s="36"/>
      <c r="F23" s="37"/>
      <c r="G23" s="37"/>
      <c r="H23" s="38"/>
      <c r="I23" s="37"/>
      <c r="J23" s="37"/>
      <c r="K23" s="37"/>
      <c r="L23" s="37"/>
      <c r="M23" s="39"/>
      <c r="N23" s="35"/>
      <c r="O23" s="22"/>
      <c r="P23" s="28"/>
    </row>
    <row r="24" spans="2:16" ht="12" customHeight="1">
      <c r="B24" s="27"/>
      <c r="C24" s="49"/>
      <c r="E24" s="36"/>
      <c r="F24" s="37"/>
      <c r="G24" s="37"/>
      <c r="H24" s="38"/>
      <c r="I24" s="37"/>
      <c r="J24" s="37"/>
      <c r="K24" s="37"/>
      <c r="L24" s="37"/>
      <c r="M24" s="39"/>
      <c r="N24" s="35"/>
      <c r="O24" s="22"/>
      <c r="P24" s="28"/>
    </row>
    <row r="25" spans="2:16" ht="12" customHeight="1">
      <c r="B25" s="27"/>
      <c r="C25" s="49" t="s">
        <v>37</v>
      </c>
      <c r="E25" s="36"/>
      <c r="F25" s="37"/>
      <c r="G25" s="37"/>
      <c r="H25" s="38"/>
      <c r="I25" s="37"/>
      <c r="J25" s="37"/>
      <c r="K25" s="37"/>
      <c r="L25" s="37"/>
      <c r="M25" s="39"/>
      <c r="N25" s="35"/>
      <c r="O25" s="22"/>
      <c r="P25" s="28"/>
    </row>
    <row r="26" spans="2:16" ht="12" customHeight="1">
      <c r="B26" s="27"/>
      <c r="E26" s="36"/>
      <c r="F26" s="37"/>
      <c r="G26" s="37"/>
      <c r="H26" s="38"/>
      <c r="I26" s="37"/>
      <c r="J26" s="37"/>
      <c r="K26" s="37"/>
      <c r="L26" s="37"/>
      <c r="M26" s="39"/>
      <c r="N26" s="35"/>
      <c r="O26" s="22"/>
      <c r="P26" s="28"/>
    </row>
    <row r="27" spans="2:16" ht="12" customHeight="1">
      <c r="B27" s="27"/>
      <c r="C27" s="94" t="s">
        <v>42</v>
      </c>
      <c r="D27" s="94" t="s">
        <v>43</v>
      </c>
      <c r="E27" s="95" t="s">
        <v>44</v>
      </c>
      <c r="F27" s="94" t="s">
        <v>45</v>
      </c>
      <c r="G27" s="96" t="s">
        <v>46</v>
      </c>
      <c r="H27" s="96" t="s">
        <v>47</v>
      </c>
      <c r="I27" s="94" t="s">
        <v>45</v>
      </c>
      <c r="J27" s="37"/>
      <c r="K27" s="37"/>
      <c r="L27" s="37"/>
      <c r="M27" s="39"/>
      <c r="N27" s="35"/>
      <c r="O27" s="22"/>
      <c r="P27" s="28"/>
    </row>
    <row r="28" spans="2:16" ht="12" customHeight="1">
      <c r="B28" s="27"/>
      <c r="C28" s="90" t="s">
        <v>48</v>
      </c>
      <c r="D28" s="91">
        <v>131.651173</v>
      </c>
      <c r="E28" s="88">
        <v>128.184449</v>
      </c>
      <c r="F28" s="92">
        <f>+E28/D28</f>
        <v>0.97366735198022125</v>
      </c>
      <c r="G28" s="89">
        <v>66.805524000000005</v>
      </c>
      <c r="H28" s="89">
        <v>50.444018999999997</v>
      </c>
      <c r="I28" s="92">
        <f t="shared" ref="I28:I39" si="3">+H28/G28</f>
        <v>0.75508754335943828</v>
      </c>
      <c r="J28" s="37"/>
      <c r="L28" s="37"/>
      <c r="M28" s="39"/>
      <c r="N28" s="35"/>
      <c r="O28" s="22"/>
      <c r="P28" s="28"/>
    </row>
    <row r="29" spans="2:16" ht="12" customHeight="1">
      <c r="B29" s="27"/>
      <c r="C29" s="90" t="s">
        <v>51</v>
      </c>
      <c r="D29" s="91">
        <v>90.425982000000005</v>
      </c>
      <c r="E29" s="88">
        <v>72.716840000000005</v>
      </c>
      <c r="F29" s="92">
        <f t="shared" ref="F29:F39" si="4">+E29/D29</f>
        <v>0.80415869854750377</v>
      </c>
      <c r="G29" s="89">
        <v>54.269637000000003</v>
      </c>
      <c r="H29" s="89">
        <v>51.574022999999997</v>
      </c>
      <c r="I29" s="92">
        <f t="shared" si="3"/>
        <v>0.95032924211378078</v>
      </c>
      <c r="J29" s="37"/>
      <c r="K29" s="37"/>
      <c r="L29" s="37"/>
      <c r="M29" s="39"/>
      <c r="N29" s="35"/>
      <c r="O29" s="22"/>
      <c r="P29" s="28"/>
    </row>
    <row r="30" spans="2:16" ht="12" customHeight="1">
      <c r="B30" s="27"/>
      <c r="C30" s="90" t="s">
        <v>52</v>
      </c>
      <c r="D30" s="91">
        <v>54.448360999999998</v>
      </c>
      <c r="E30" s="88">
        <v>52.998038000000001</v>
      </c>
      <c r="F30" s="92">
        <f t="shared" si="4"/>
        <v>0.97336333044074552</v>
      </c>
      <c r="G30" s="89">
        <v>122.655669</v>
      </c>
      <c r="H30" s="89">
        <v>91.220877999999999</v>
      </c>
      <c r="I30" s="92">
        <f t="shared" si="3"/>
        <v>0.74371513965652902</v>
      </c>
      <c r="J30" s="37"/>
      <c r="K30" s="37"/>
      <c r="L30" s="37"/>
      <c r="M30" s="39"/>
      <c r="N30" s="35"/>
      <c r="O30" s="22"/>
      <c r="P30" s="28"/>
    </row>
    <row r="31" spans="2:16" ht="12" customHeight="1">
      <c r="B31" s="27"/>
      <c r="C31" s="90" t="s">
        <v>50</v>
      </c>
      <c r="D31" s="91">
        <v>43.263038000000002</v>
      </c>
      <c r="E31" s="88">
        <v>30.825793999999998</v>
      </c>
      <c r="F31" s="92">
        <f t="shared" si="4"/>
        <v>0.71252032739818216</v>
      </c>
      <c r="G31" s="89">
        <v>28.163682000000001</v>
      </c>
      <c r="H31" s="89">
        <v>12.68004</v>
      </c>
      <c r="I31" s="92">
        <f t="shared" si="3"/>
        <v>0.45022664295101755</v>
      </c>
      <c r="J31" s="37"/>
      <c r="K31" s="37"/>
      <c r="L31" s="37"/>
      <c r="M31" s="39"/>
      <c r="N31" s="35"/>
      <c r="O31" s="22"/>
      <c r="P31" s="28"/>
    </row>
    <row r="32" spans="2:16" ht="12" customHeight="1">
      <c r="B32" s="27"/>
      <c r="C32" s="90" t="s">
        <v>53</v>
      </c>
      <c r="D32" s="91">
        <v>18.391109</v>
      </c>
      <c r="E32" s="88">
        <v>6.558357</v>
      </c>
      <c r="F32" s="92">
        <f t="shared" si="4"/>
        <v>0.35660475939759806</v>
      </c>
      <c r="G32" s="89">
        <v>3.8791280000000001</v>
      </c>
      <c r="H32" s="89">
        <v>2.2764540000000002</v>
      </c>
      <c r="I32" s="92">
        <f t="shared" si="3"/>
        <v>0.58684683774291546</v>
      </c>
      <c r="J32" s="37"/>
      <c r="K32" s="37"/>
      <c r="L32" s="37"/>
      <c r="M32" s="39"/>
      <c r="N32" s="35"/>
      <c r="O32" s="22"/>
      <c r="P32" s="28"/>
    </row>
    <row r="33" spans="2:16" ht="12" customHeight="1">
      <c r="B33" s="27"/>
      <c r="C33" s="90" t="s">
        <v>56</v>
      </c>
      <c r="D33" s="91">
        <v>7.4773399999999999</v>
      </c>
      <c r="E33" s="88">
        <v>1.6927890000000001</v>
      </c>
      <c r="F33" s="92">
        <f t="shared" si="4"/>
        <v>0.22638919722789122</v>
      </c>
      <c r="G33" s="89">
        <v>7.5166620000000002</v>
      </c>
      <c r="H33" s="89">
        <v>7.4460740000000003</v>
      </c>
      <c r="I33" s="92">
        <f t="shared" si="3"/>
        <v>0.99060912942473667</v>
      </c>
      <c r="J33" s="37"/>
      <c r="K33" s="37"/>
      <c r="L33" s="37"/>
      <c r="M33" s="39"/>
      <c r="N33" s="35"/>
      <c r="O33" s="22"/>
      <c r="P33" s="28"/>
    </row>
    <row r="34" spans="2:16" ht="12" customHeight="1">
      <c r="B34" s="27"/>
      <c r="C34" s="90" t="s">
        <v>57</v>
      </c>
      <c r="D34" s="91">
        <v>5.8302639999999997</v>
      </c>
      <c r="E34" s="88">
        <v>4.5698150000000002</v>
      </c>
      <c r="F34" s="92">
        <f t="shared" si="4"/>
        <v>0.78380927518891086</v>
      </c>
      <c r="G34" s="89">
        <v>14.202017</v>
      </c>
      <c r="H34" s="89">
        <v>10.450578999999999</v>
      </c>
      <c r="I34" s="92">
        <f t="shared" si="3"/>
        <v>0.7358517455654362</v>
      </c>
      <c r="J34" s="37"/>
      <c r="K34" s="37"/>
      <c r="L34" s="37"/>
      <c r="M34" s="39"/>
      <c r="N34" s="35"/>
      <c r="O34" s="22"/>
      <c r="P34" s="28"/>
    </row>
    <row r="35" spans="2:16" ht="12" customHeight="1">
      <c r="B35" s="27"/>
      <c r="C35" s="90" t="s">
        <v>74</v>
      </c>
      <c r="D35" s="91">
        <v>4.3764459999999996</v>
      </c>
      <c r="E35" s="88">
        <v>3.2148439999999998</v>
      </c>
      <c r="F35" s="92">
        <f t="shared" si="4"/>
        <v>0.73457869696095879</v>
      </c>
      <c r="G35" s="89">
        <v>1.86646</v>
      </c>
      <c r="H35" s="89">
        <v>0.61534999999999995</v>
      </c>
      <c r="I35" s="92">
        <f t="shared" si="3"/>
        <v>0.32968828691748014</v>
      </c>
      <c r="J35" s="37"/>
      <c r="K35" s="37"/>
      <c r="L35" s="37"/>
      <c r="M35" s="39"/>
      <c r="N35" s="35"/>
      <c r="O35" s="22"/>
      <c r="P35" s="28"/>
    </row>
    <row r="36" spans="2:16" ht="12" customHeight="1">
      <c r="B36" s="27"/>
      <c r="C36" s="90" t="s">
        <v>60</v>
      </c>
      <c r="D36" s="91">
        <v>3.3682639999999999</v>
      </c>
      <c r="E36" s="88">
        <v>0.67644000000000004</v>
      </c>
      <c r="F36" s="92">
        <f t="shared" si="4"/>
        <v>0.20082748858165514</v>
      </c>
      <c r="G36" s="89">
        <v>12.278485</v>
      </c>
      <c r="H36" s="89">
        <v>7.0439170000000004</v>
      </c>
      <c r="I36" s="92">
        <f t="shared" si="3"/>
        <v>0.57367965184629865</v>
      </c>
      <c r="J36" s="37"/>
      <c r="K36" s="37"/>
      <c r="L36" s="37"/>
      <c r="M36" s="39"/>
      <c r="N36" s="35"/>
      <c r="O36" s="22"/>
      <c r="P36" s="28"/>
    </row>
    <row r="37" spans="2:16" ht="12" customHeight="1">
      <c r="B37" s="27"/>
      <c r="C37" s="90" t="s">
        <v>108</v>
      </c>
      <c r="D37" s="91">
        <v>2.3869950000000002</v>
      </c>
      <c r="E37" s="88">
        <v>1.2913220000000001</v>
      </c>
      <c r="F37" s="92">
        <f t="shared" si="4"/>
        <v>0.54098228106887525</v>
      </c>
      <c r="G37" s="89">
        <v>2.6464000000000001E-2</v>
      </c>
      <c r="H37" s="89">
        <v>2.6464000000000001E-2</v>
      </c>
      <c r="I37" s="92">
        <f t="shared" si="3"/>
        <v>1</v>
      </c>
      <c r="J37" s="37"/>
      <c r="K37" s="37"/>
      <c r="L37" s="37"/>
      <c r="M37" s="39"/>
      <c r="N37" s="35"/>
      <c r="O37" s="22"/>
      <c r="P37" s="28"/>
    </row>
    <row r="38" spans="2:16" ht="12" customHeight="1">
      <c r="B38" s="27"/>
      <c r="C38" s="90" t="s">
        <v>58</v>
      </c>
      <c r="D38" s="91">
        <v>1.9491209999999342</v>
      </c>
      <c r="E38" s="88">
        <v>0.79716599999994742</v>
      </c>
      <c r="F38" s="92">
        <f t="shared" si="4"/>
        <v>0.40898743587492736</v>
      </c>
      <c r="G38" s="89">
        <v>3.0258220000000051</v>
      </c>
      <c r="H38" s="89">
        <v>2.4038349999999866</v>
      </c>
      <c r="I38" s="92">
        <f t="shared" si="3"/>
        <v>0.79444032067979631</v>
      </c>
      <c r="J38" s="37"/>
      <c r="K38" s="37"/>
      <c r="L38" s="37"/>
      <c r="M38" s="39"/>
      <c r="N38" s="35"/>
      <c r="O38" s="22"/>
      <c r="P38" s="28"/>
    </row>
    <row r="39" spans="2:16" ht="12" customHeight="1">
      <c r="B39" s="27"/>
      <c r="C39" s="93" t="s">
        <v>40</v>
      </c>
      <c r="D39" s="91">
        <f t="shared" ref="D39:E39" si="5">SUM(D28:D38)</f>
        <v>363.56809299999998</v>
      </c>
      <c r="E39" s="88">
        <f t="shared" si="5"/>
        <v>303.52585399999998</v>
      </c>
      <c r="F39" s="92">
        <f t="shared" si="4"/>
        <v>0.83485283731980298</v>
      </c>
      <c r="G39" s="89">
        <f t="shared" ref="G39:H39" si="6">SUM(G28:G38)</f>
        <v>314.68955</v>
      </c>
      <c r="H39" s="89">
        <f t="shared" si="6"/>
        <v>236.18163300000001</v>
      </c>
      <c r="I39" s="92">
        <f t="shared" si="3"/>
        <v>0.75052264366579702</v>
      </c>
      <c r="J39" s="37"/>
      <c r="K39" s="37"/>
      <c r="L39" s="37"/>
      <c r="M39" s="39"/>
      <c r="N39" s="35"/>
      <c r="O39" s="22"/>
      <c r="P39" s="28"/>
    </row>
    <row r="40" spans="2:16" ht="12" customHeight="1">
      <c r="B40" s="27"/>
      <c r="E40" s="36"/>
      <c r="G40" s="37"/>
      <c r="H40" s="37"/>
      <c r="I40" s="37"/>
      <c r="J40" s="37"/>
      <c r="K40" s="37"/>
      <c r="L40" s="37"/>
      <c r="M40" s="39"/>
      <c r="N40" s="35"/>
      <c r="O40" s="22"/>
      <c r="P40" s="28"/>
    </row>
    <row r="41" spans="2:16" ht="12" customHeight="1">
      <c r="B41" s="27"/>
      <c r="C41" s="49" t="s">
        <v>38</v>
      </c>
      <c r="E41" s="36"/>
      <c r="G41" s="37"/>
      <c r="H41" s="37"/>
      <c r="I41" s="37"/>
      <c r="J41" s="37"/>
      <c r="K41" s="37"/>
      <c r="L41" s="37"/>
      <c r="M41" s="39"/>
      <c r="N41" s="35"/>
      <c r="O41" s="22"/>
      <c r="P41" s="28"/>
    </row>
    <row r="42" spans="2:16" ht="12" customHeight="1">
      <c r="B42" s="27"/>
      <c r="E42" s="36"/>
      <c r="G42" s="37"/>
      <c r="H42" s="37"/>
      <c r="I42" s="37"/>
      <c r="J42" s="37"/>
      <c r="K42" s="37"/>
      <c r="L42" s="37"/>
      <c r="M42" s="39"/>
      <c r="N42" s="35"/>
      <c r="O42" s="22"/>
      <c r="P42" s="28"/>
    </row>
    <row r="43" spans="2:16" ht="12" customHeight="1">
      <c r="B43" s="27"/>
      <c r="C43" s="94" t="s">
        <v>42</v>
      </c>
      <c r="D43" s="94" t="s">
        <v>43</v>
      </c>
      <c r="E43" s="95" t="s">
        <v>44</v>
      </c>
      <c r="F43" s="94" t="s">
        <v>45</v>
      </c>
      <c r="G43" s="96" t="s">
        <v>46</v>
      </c>
      <c r="H43" s="96" t="s">
        <v>47</v>
      </c>
      <c r="I43" s="94" t="s">
        <v>45</v>
      </c>
      <c r="J43" s="37"/>
      <c r="K43" s="37"/>
      <c r="L43" s="37"/>
      <c r="M43" s="39"/>
      <c r="N43" s="35"/>
      <c r="O43" s="22"/>
      <c r="P43" s="28"/>
    </row>
    <row r="44" spans="2:16" ht="12" customHeight="1">
      <c r="B44" s="27"/>
      <c r="C44" s="90" t="s">
        <v>48</v>
      </c>
      <c r="D44" s="91">
        <v>50.261698000000003</v>
      </c>
      <c r="E44" s="88">
        <v>15.580106000000001</v>
      </c>
      <c r="F44" s="92">
        <f t="shared" ref="F44:F55" si="7">+E44/D44</f>
        <v>0.30997969865642022</v>
      </c>
      <c r="G44" s="89">
        <v>50.867897999999997</v>
      </c>
      <c r="H44" s="89">
        <v>30.174223000000001</v>
      </c>
      <c r="I44" s="92">
        <f t="shared" ref="I44:I55" si="8">+H44/G44</f>
        <v>0.59318792767886741</v>
      </c>
      <c r="J44" s="37"/>
      <c r="K44" s="37"/>
      <c r="L44" s="37"/>
      <c r="M44" s="39"/>
      <c r="N44" s="35"/>
      <c r="O44" s="22"/>
      <c r="P44" s="28"/>
    </row>
    <row r="45" spans="2:16" ht="12" customHeight="1">
      <c r="B45" s="27"/>
      <c r="C45" s="90" t="s">
        <v>49</v>
      </c>
      <c r="D45" s="91">
        <v>28.662445999999999</v>
      </c>
      <c r="E45" s="88">
        <v>3.8031709999999999</v>
      </c>
      <c r="F45" s="92">
        <f t="shared" si="7"/>
        <v>0.13268829185059783</v>
      </c>
      <c r="G45" s="89">
        <v>35.509207000000004</v>
      </c>
      <c r="H45" s="89">
        <v>11.275416999999999</v>
      </c>
      <c r="I45" s="92">
        <f t="shared" si="8"/>
        <v>0.3175350269016145</v>
      </c>
      <c r="J45" s="37"/>
      <c r="K45" s="37"/>
      <c r="L45" s="37"/>
      <c r="M45" s="39"/>
      <c r="N45" s="35"/>
      <c r="O45" s="22"/>
      <c r="P45" s="28"/>
    </row>
    <row r="46" spans="2:16" ht="12" customHeight="1">
      <c r="B46" s="27"/>
      <c r="C46" s="90" t="s">
        <v>50</v>
      </c>
      <c r="D46" s="91">
        <v>26.696836000000001</v>
      </c>
      <c r="E46" s="88">
        <v>22.165620000000001</v>
      </c>
      <c r="F46" s="92">
        <f t="shared" si="7"/>
        <v>0.83027142242623808</v>
      </c>
      <c r="G46" s="89">
        <v>40.568126999999997</v>
      </c>
      <c r="H46" s="89">
        <v>19.146429999999999</v>
      </c>
      <c r="I46" s="92">
        <f t="shared" si="8"/>
        <v>0.47195745566464037</v>
      </c>
      <c r="J46" s="37"/>
      <c r="K46" s="37"/>
      <c r="L46" s="37"/>
      <c r="M46" s="39"/>
      <c r="N46" s="35"/>
      <c r="O46" s="22"/>
      <c r="P46" s="28"/>
    </row>
    <row r="47" spans="2:16" ht="12" customHeight="1">
      <c r="B47" s="27"/>
      <c r="C47" s="90" t="s">
        <v>52</v>
      </c>
      <c r="D47" s="91">
        <v>15.141722</v>
      </c>
      <c r="E47" s="88">
        <v>3.1264099999999999</v>
      </c>
      <c r="F47" s="92">
        <f t="shared" si="7"/>
        <v>0.20647651568295866</v>
      </c>
      <c r="G47" s="89">
        <v>20.849513999999999</v>
      </c>
      <c r="H47" s="89">
        <v>6.2111179999999999</v>
      </c>
      <c r="I47" s="92">
        <f t="shared" si="8"/>
        <v>0.29790229163135412</v>
      </c>
      <c r="J47" s="37"/>
      <c r="K47" s="37"/>
      <c r="L47" s="37"/>
      <c r="M47" s="39"/>
      <c r="N47" s="35"/>
      <c r="O47" s="22"/>
      <c r="P47" s="28"/>
    </row>
    <row r="48" spans="2:16" ht="12" customHeight="1">
      <c r="B48" s="27"/>
      <c r="C48" s="90" t="s">
        <v>114</v>
      </c>
      <c r="D48" s="91">
        <v>7.3927750000000003</v>
      </c>
      <c r="E48" s="88">
        <v>5.2883449999999996</v>
      </c>
      <c r="F48" s="92">
        <f t="shared" si="7"/>
        <v>0.71533963903946751</v>
      </c>
      <c r="G48" s="89">
        <v>6.1560300000000003</v>
      </c>
      <c r="H48" s="89">
        <v>0.02</v>
      </c>
      <c r="I48" s="92">
        <f t="shared" si="8"/>
        <v>3.2488470653976669E-3</v>
      </c>
      <c r="J48" s="37"/>
      <c r="K48" s="37"/>
      <c r="L48" s="37"/>
      <c r="M48" s="39"/>
      <c r="N48" s="35"/>
      <c r="O48" s="22"/>
      <c r="P48" s="28"/>
    </row>
    <row r="49" spans="2:16" ht="12" customHeight="1">
      <c r="B49" s="27"/>
      <c r="C49" s="90" t="s">
        <v>60</v>
      </c>
      <c r="D49" s="91">
        <v>6.7976789999999996</v>
      </c>
      <c r="E49" s="88">
        <v>2.811938</v>
      </c>
      <c r="F49" s="92">
        <f t="shared" si="7"/>
        <v>0.41366148651620654</v>
      </c>
      <c r="G49" s="89">
        <v>4.1831719999999999</v>
      </c>
      <c r="H49" s="89">
        <v>0.37333699999999997</v>
      </c>
      <c r="I49" s="92">
        <f t="shared" si="8"/>
        <v>8.9247346272159023E-2</v>
      </c>
      <c r="J49" s="37"/>
      <c r="K49" s="37"/>
      <c r="L49" s="37"/>
      <c r="M49" s="39"/>
      <c r="N49" s="35"/>
      <c r="O49" s="22"/>
      <c r="P49" s="28"/>
    </row>
    <row r="50" spans="2:16" ht="12" customHeight="1">
      <c r="B50" s="27"/>
      <c r="C50" s="90" t="s">
        <v>53</v>
      </c>
      <c r="D50" s="91">
        <v>4.6197809999999997</v>
      </c>
      <c r="E50" s="88">
        <v>3.1121240000000001</v>
      </c>
      <c r="F50" s="92">
        <f t="shared" si="7"/>
        <v>0.67365184626717156</v>
      </c>
      <c r="G50" s="89">
        <v>3.3170299999999999</v>
      </c>
      <c r="H50" s="89">
        <v>0</v>
      </c>
      <c r="I50" s="92">
        <f t="shared" si="8"/>
        <v>0</v>
      </c>
      <c r="J50" s="37"/>
      <c r="K50" s="37"/>
      <c r="L50" s="37"/>
      <c r="M50" s="39"/>
      <c r="N50" s="35"/>
      <c r="O50" s="22"/>
      <c r="P50" s="28"/>
    </row>
    <row r="51" spans="2:16" ht="12" customHeight="1">
      <c r="B51" s="27"/>
      <c r="C51" s="90" t="s">
        <v>56</v>
      </c>
      <c r="D51" s="91">
        <v>3.7926839999999999</v>
      </c>
      <c r="E51" s="88">
        <v>2.8693939999999998</v>
      </c>
      <c r="F51" s="92">
        <f t="shared" si="7"/>
        <v>0.7565602618093149</v>
      </c>
      <c r="G51" s="89">
        <v>14.561735000000001</v>
      </c>
      <c r="H51" s="89">
        <v>14.451841999999999</v>
      </c>
      <c r="I51" s="92">
        <f t="shared" si="8"/>
        <v>0.99245330312631008</v>
      </c>
      <c r="J51" s="37"/>
      <c r="K51" s="37"/>
      <c r="L51" s="37"/>
      <c r="M51" s="39"/>
      <c r="N51" s="35"/>
      <c r="O51" s="22"/>
      <c r="P51" s="28"/>
    </row>
    <row r="52" spans="2:16" ht="12" customHeight="1">
      <c r="B52" s="27"/>
      <c r="C52" s="90" t="s">
        <v>51</v>
      </c>
      <c r="D52" s="91">
        <v>3.2888890000000002</v>
      </c>
      <c r="E52" s="88">
        <v>2.1098720000000002</v>
      </c>
      <c r="F52" s="92">
        <f t="shared" si="7"/>
        <v>0.64151511346232726</v>
      </c>
      <c r="G52" s="89">
        <v>6.1507319999999996</v>
      </c>
      <c r="H52" s="89">
        <v>4.2618159999999996</v>
      </c>
      <c r="I52" s="92">
        <f t="shared" si="8"/>
        <v>0.69289573988917086</v>
      </c>
      <c r="J52" s="37"/>
      <c r="K52" s="37"/>
      <c r="L52" s="37"/>
      <c r="M52" s="39"/>
      <c r="N52" s="35"/>
      <c r="O52" s="22"/>
      <c r="P52" s="28"/>
    </row>
    <row r="53" spans="2:16" ht="12" customHeight="1">
      <c r="B53" s="27"/>
      <c r="C53" s="90" t="s">
        <v>112</v>
      </c>
      <c r="D53" s="91">
        <v>2.874314</v>
      </c>
      <c r="E53" s="88">
        <v>1.6021460000000001</v>
      </c>
      <c r="F53" s="92">
        <f t="shared" si="7"/>
        <v>0.55740117468028894</v>
      </c>
      <c r="G53" s="89">
        <v>1.216998</v>
      </c>
      <c r="H53" s="89">
        <v>1.157824</v>
      </c>
      <c r="I53" s="92">
        <f t="shared" si="8"/>
        <v>0.95137707703710273</v>
      </c>
      <c r="J53" s="37"/>
      <c r="K53" s="37"/>
      <c r="L53" s="37"/>
      <c r="M53" s="39"/>
      <c r="N53" s="35"/>
      <c r="O53" s="22"/>
      <c r="P53" s="28"/>
    </row>
    <row r="54" spans="2:16" ht="12" customHeight="1">
      <c r="B54" s="27"/>
      <c r="C54" s="90" t="s">
        <v>58</v>
      </c>
      <c r="D54" s="91">
        <v>3.9993409999999869</v>
      </c>
      <c r="E54" s="88">
        <v>1.2644150000000067</v>
      </c>
      <c r="F54" s="92">
        <f t="shared" si="7"/>
        <v>0.31615583667409475</v>
      </c>
      <c r="G54" s="89">
        <v>0.68944200000001388</v>
      </c>
      <c r="H54" s="89">
        <v>0.67620600000000763</v>
      </c>
      <c r="I54" s="92">
        <f t="shared" si="8"/>
        <v>0.98080186585672768</v>
      </c>
      <c r="J54" s="37"/>
      <c r="K54" s="37"/>
      <c r="L54" s="37"/>
      <c r="M54" s="39"/>
      <c r="N54" s="35"/>
      <c r="O54" s="22"/>
      <c r="P54" s="28"/>
    </row>
    <row r="55" spans="2:16" ht="12" customHeight="1">
      <c r="B55" s="27"/>
      <c r="C55" s="93" t="s">
        <v>40</v>
      </c>
      <c r="D55" s="91">
        <f t="shared" ref="D55:E55" si="9">SUM(D44:D54)</f>
        <v>153.528165</v>
      </c>
      <c r="E55" s="88">
        <f t="shared" si="9"/>
        <v>63.733541000000002</v>
      </c>
      <c r="F55" s="92">
        <f t="shared" si="7"/>
        <v>0.4151260519527476</v>
      </c>
      <c r="G55" s="89">
        <f t="shared" ref="G55:H55" si="10">SUM(G44:G54)</f>
        <v>184.069885</v>
      </c>
      <c r="H55" s="89">
        <f t="shared" si="10"/>
        <v>87.748213000000007</v>
      </c>
      <c r="I55" s="92">
        <f t="shared" si="8"/>
        <v>0.47671140230244619</v>
      </c>
      <c r="J55" s="37"/>
      <c r="K55" s="37"/>
      <c r="L55" s="37"/>
      <c r="M55" s="39"/>
      <c r="N55" s="35"/>
      <c r="O55" s="22"/>
      <c r="P55" s="28"/>
    </row>
    <row r="56" spans="2:16" ht="12" customHeight="1">
      <c r="B56" s="27"/>
      <c r="E56" s="36"/>
      <c r="G56" s="37"/>
      <c r="H56" s="37"/>
      <c r="I56" s="37"/>
      <c r="J56" s="37"/>
      <c r="K56" s="37"/>
      <c r="L56" s="37"/>
      <c r="M56" s="39"/>
      <c r="N56" s="35"/>
      <c r="O56" s="22"/>
      <c r="P56" s="28"/>
    </row>
    <row r="57" spans="2:16" ht="12" customHeight="1">
      <c r="B57" s="27"/>
      <c r="C57" s="49" t="s">
        <v>62</v>
      </c>
      <c r="E57" s="36"/>
      <c r="G57" s="37"/>
      <c r="H57" s="37"/>
      <c r="I57" s="37"/>
      <c r="J57" s="37"/>
      <c r="K57" s="37"/>
      <c r="L57" s="37"/>
      <c r="M57" s="39"/>
      <c r="N57" s="35"/>
      <c r="O57" s="22"/>
      <c r="P57" s="28"/>
    </row>
    <row r="58" spans="2:16" ht="12" customHeight="1">
      <c r="B58" s="27"/>
      <c r="E58" s="36"/>
      <c r="G58" s="37"/>
      <c r="H58" s="37"/>
      <c r="I58" s="37"/>
      <c r="J58" s="37"/>
      <c r="K58" s="37"/>
      <c r="L58" s="37"/>
      <c r="M58" s="39"/>
      <c r="N58" s="35"/>
      <c r="O58" s="22"/>
      <c r="P58" s="28"/>
    </row>
    <row r="59" spans="2:16" ht="12" customHeight="1">
      <c r="B59" s="27"/>
      <c r="C59" s="94" t="s">
        <v>42</v>
      </c>
      <c r="D59" s="94" t="s">
        <v>43</v>
      </c>
      <c r="E59" s="95" t="s">
        <v>44</v>
      </c>
      <c r="F59" s="94" t="s">
        <v>45</v>
      </c>
      <c r="G59" s="96" t="s">
        <v>46</v>
      </c>
      <c r="H59" s="96" t="s">
        <v>47</v>
      </c>
      <c r="I59" s="94" t="s">
        <v>45</v>
      </c>
      <c r="J59" s="37"/>
      <c r="K59" s="37"/>
      <c r="L59" s="37"/>
      <c r="M59" s="39"/>
      <c r="N59" s="35"/>
      <c r="O59" s="22"/>
      <c r="P59" s="28"/>
    </row>
    <row r="60" spans="2:16" ht="12" customHeight="1">
      <c r="B60" s="27"/>
      <c r="C60" s="90" t="s">
        <v>53</v>
      </c>
      <c r="D60" s="91">
        <v>64.236211999999995</v>
      </c>
      <c r="E60" s="88">
        <v>27.774975999999999</v>
      </c>
      <c r="F60" s="92">
        <f t="shared" ref="F60:F71" si="11">+E60/D60</f>
        <v>0.43238813646109769</v>
      </c>
      <c r="G60" s="89">
        <v>47.133161999999999</v>
      </c>
      <c r="H60" s="89">
        <v>20.559000000000001</v>
      </c>
      <c r="I60" s="92">
        <f t="shared" ref="I60:I71" si="12">+H60/G60</f>
        <v>0.4361897043953894</v>
      </c>
      <c r="J60" s="37"/>
      <c r="K60" s="37"/>
      <c r="L60" s="37"/>
      <c r="M60" s="39"/>
      <c r="N60" s="35"/>
      <c r="O60" s="22"/>
      <c r="P60" s="28"/>
    </row>
    <row r="61" spans="2:16" ht="12" customHeight="1">
      <c r="B61" s="27"/>
      <c r="C61" s="90" t="s">
        <v>50</v>
      </c>
      <c r="D61" s="91">
        <v>61.150388999999997</v>
      </c>
      <c r="E61" s="88">
        <v>36.672282000000003</v>
      </c>
      <c r="F61" s="92">
        <f t="shared" si="11"/>
        <v>0.59970643849869876</v>
      </c>
      <c r="G61" s="89">
        <v>43.688273000000002</v>
      </c>
      <c r="H61" s="89">
        <v>20.927865000000001</v>
      </c>
      <c r="I61" s="92">
        <f t="shared" si="12"/>
        <v>0.47902706064851774</v>
      </c>
      <c r="J61" s="37"/>
      <c r="K61" s="37"/>
      <c r="L61" s="37"/>
      <c r="M61" s="39"/>
      <c r="N61" s="35"/>
      <c r="O61" s="22"/>
      <c r="P61" s="28"/>
    </row>
    <row r="62" spans="2:16" ht="12" customHeight="1">
      <c r="B62" s="27"/>
      <c r="C62" s="90" t="s">
        <v>61</v>
      </c>
      <c r="D62" s="91">
        <v>36.320287999999998</v>
      </c>
      <c r="E62" s="88">
        <v>20.865314000000001</v>
      </c>
      <c r="F62" s="92">
        <f t="shared" si="11"/>
        <v>0.5744809622654975</v>
      </c>
      <c r="G62" s="89">
        <v>20.697091</v>
      </c>
      <c r="H62" s="89">
        <v>7.8281939999999999</v>
      </c>
      <c r="I62" s="92">
        <f t="shared" si="12"/>
        <v>0.37822677592710974</v>
      </c>
      <c r="J62" s="37"/>
      <c r="K62" s="37"/>
      <c r="L62" s="37"/>
      <c r="M62" s="39"/>
      <c r="N62" s="35"/>
      <c r="O62" s="22"/>
      <c r="P62" s="28"/>
    </row>
    <row r="63" spans="2:16" ht="12" customHeight="1">
      <c r="B63" s="27"/>
      <c r="C63" s="90" t="s">
        <v>48</v>
      </c>
      <c r="D63" s="91">
        <v>34.669199999999996</v>
      </c>
      <c r="E63" s="88">
        <v>17.371326</v>
      </c>
      <c r="F63" s="92">
        <f t="shared" si="11"/>
        <v>0.50105932643383755</v>
      </c>
      <c r="G63" s="89">
        <v>57.483547000000002</v>
      </c>
      <c r="H63" s="89">
        <v>39.760477999999999</v>
      </c>
      <c r="I63" s="92">
        <f t="shared" si="12"/>
        <v>0.69168449191209436</v>
      </c>
      <c r="J63" s="37"/>
      <c r="K63" s="37"/>
      <c r="L63" s="37"/>
      <c r="M63" s="39"/>
      <c r="N63" s="35"/>
      <c r="O63" s="22"/>
      <c r="P63" s="28"/>
    </row>
    <row r="64" spans="2:16" ht="12" customHeight="1">
      <c r="B64" s="27"/>
      <c r="C64" s="90" t="s">
        <v>60</v>
      </c>
      <c r="D64" s="91">
        <v>24.963539999999998</v>
      </c>
      <c r="E64" s="88">
        <v>13.04715</v>
      </c>
      <c r="F64" s="92">
        <f t="shared" si="11"/>
        <v>0.52264823017889295</v>
      </c>
      <c r="G64" s="89">
        <v>9.7392230000000009</v>
      </c>
      <c r="H64" s="89">
        <v>4.17394</v>
      </c>
      <c r="I64" s="92">
        <f t="shared" si="12"/>
        <v>0.4285701230991425</v>
      </c>
      <c r="J64" s="37"/>
      <c r="K64" s="37"/>
      <c r="L64" s="37"/>
      <c r="M64" s="39"/>
      <c r="N64" s="35"/>
      <c r="O64" s="22"/>
      <c r="P64" s="28"/>
    </row>
    <row r="65" spans="2:16" ht="12" customHeight="1">
      <c r="B65" s="27"/>
      <c r="C65" s="90" t="s">
        <v>56</v>
      </c>
      <c r="D65" s="91">
        <v>11.481883</v>
      </c>
      <c r="E65" s="88">
        <v>8.228173</v>
      </c>
      <c r="F65" s="92">
        <f t="shared" si="11"/>
        <v>0.71662226483234504</v>
      </c>
      <c r="G65" s="89">
        <v>7.9543939999999997</v>
      </c>
      <c r="H65" s="89">
        <v>5.888083</v>
      </c>
      <c r="I65" s="92">
        <f t="shared" si="12"/>
        <v>0.74023024255524683</v>
      </c>
      <c r="J65" s="37"/>
      <c r="K65" s="37"/>
      <c r="L65" s="37"/>
      <c r="M65" s="39"/>
      <c r="N65" s="35"/>
      <c r="O65" s="22"/>
      <c r="P65" s="28"/>
    </row>
    <row r="66" spans="2:16" ht="12" customHeight="1">
      <c r="B66" s="27"/>
      <c r="C66" s="90" t="s">
        <v>49</v>
      </c>
      <c r="D66" s="91">
        <v>8.6269960000000001</v>
      </c>
      <c r="E66" s="88">
        <v>1.9743470000000001</v>
      </c>
      <c r="F66" s="92">
        <f t="shared" si="11"/>
        <v>0.22885683498636142</v>
      </c>
      <c r="G66" s="89">
        <v>1.9878709999999999</v>
      </c>
      <c r="H66" s="89">
        <v>1.714647</v>
      </c>
      <c r="I66" s="92">
        <f t="shared" si="12"/>
        <v>0.86255446153196058</v>
      </c>
      <c r="J66" s="37"/>
      <c r="K66" s="37"/>
      <c r="L66" s="37"/>
      <c r="M66" s="39"/>
      <c r="N66" s="35"/>
      <c r="O66" s="22"/>
      <c r="P66" s="28"/>
    </row>
    <row r="67" spans="2:16" ht="12" customHeight="1">
      <c r="B67" s="27"/>
      <c r="C67" s="90" t="s">
        <v>51</v>
      </c>
      <c r="D67" s="91">
        <v>7.7670180000000002</v>
      </c>
      <c r="E67" s="88">
        <v>4.2570119999999996</v>
      </c>
      <c r="F67" s="92">
        <f t="shared" si="11"/>
        <v>0.54808833969484805</v>
      </c>
      <c r="G67" s="89">
        <v>6.1008259999999996</v>
      </c>
      <c r="H67" s="89">
        <v>3.5917110000000001</v>
      </c>
      <c r="I67" s="92">
        <f t="shared" si="12"/>
        <v>0.58872536276235388</v>
      </c>
      <c r="J67" s="37"/>
      <c r="K67" s="37"/>
      <c r="L67" s="37"/>
      <c r="M67" s="39"/>
      <c r="N67" s="35"/>
      <c r="O67" s="22"/>
      <c r="P67" s="28"/>
    </row>
    <row r="68" spans="2:16" ht="12" customHeight="1">
      <c r="B68" s="27"/>
      <c r="C68" s="90" t="s">
        <v>74</v>
      </c>
      <c r="D68" s="91">
        <v>6.4299030000000004</v>
      </c>
      <c r="E68" s="88">
        <v>2.2069679999999998</v>
      </c>
      <c r="F68" s="92">
        <f t="shared" si="11"/>
        <v>0.343235037915813</v>
      </c>
      <c r="G68" s="89">
        <v>2.771115</v>
      </c>
      <c r="H68" s="89">
        <v>2.3487979999999999</v>
      </c>
      <c r="I68" s="92">
        <f t="shared" si="12"/>
        <v>0.84760033416151981</v>
      </c>
      <c r="J68" s="37"/>
      <c r="K68" s="37"/>
      <c r="L68" s="37"/>
      <c r="M68" s="39"/>
      <c r="N68" s="35"/>
      <c r="O68" s="22"/>
      <c r="P68" s="28"/>
    </row>
    <row r="69" spans="2:16" ht="12" customHeight="1">
      <c r="B69" s="27"/>
      <c r="C69" s="90" t="s">
        <v>52</v>
      </c>
      <c r="D69" s="91">
        <v>5.321116</v>
      </c>
      <c r="E69" s="88">
        <v>4.208488</v>
      </c>
      <c r="F69" s="92">
        <f t="shared" si="11"/>
        <v>0.79090326164661695</v>
      </c>
      <c r="G69" s="89">
        <v>15.485493</v>
      </c>
      <c r="H69" s="89">
        <v>12.14988</v>
      </c>
      <c r="I69" s="92">
        <f t="shared" si="12"/>
        <v>0.78459755850201218</v>
      </c>
      <c r="J69" s="37"/>
      <c r="K69" s="37"/>
      <c r="L69" s="37"/>
      <c r="M69" s="39"/>
      <c r="N69" s="35"/>
      <c r="O69" s="22"/>
      <c r="P69" s="28"/>
    </row>
    <row r="70" spans="2:16" ht="12" customHeight="1">
      <c r="B70" s="27"/>
      <c r="C70" s="90" t="s">
        <v>58</v>
      </c>
      <c r="D70" s="91">
        <v>3.8805040000000304</v>
      </c>
      <c r="E70" s="88">
        <v>2.8053690000000415</v>
      </c>
      <c r="F70" s="92">
        <f t="shared" si="11"/>
        <v>0.72293933983833536</v>
      </c>
      <c r="G70" s="89">
        <v>3.0652549999999508</v>
      </c>
      <c r="H70" s="89">
        <v>1.6923129999999986</v>
      </c>
      <c r="I70" s="92">
        <f t="shared" si="12"/>
        <v>0.55209533953945944</v>
      </c>
      <c r="J70" s="37"/>
      <c r="K70" s="37"/>
      <c r="L70" s="37"/>
      <c r="M70" s="39"/>
      <c r="N70" s="35"/>
      <c r="O70" s="22"/>
      <c r="P70" s="28"/>
    </row>
    <row r="71" spans="2:16" ht="12" customHeight="1">
      <c r="B71" s="27"/>
      <c r="C71" s="93" t="s">
        <v>40</v>
      </c>
      <c r="D71" s="91">
        <f t="shared" ref="D71:E71" si="13">SUM(D60:D70)</f>
        <v>264.84704900000003</v>
      </c>
      <c r="E71" s="88">
        <f t="shared" si="13"/>
        <v>139.411405</v>
      </c>
      <c r="F71" s="92">
        <f t="shared" si="11"/>
        <v>0.52638458886509998</v>
      </c>
      <c r="G71" s="89">
        <f t="shared" ref="G71:H71" si="14">SUM(G60:G70)</f>
        <v>216.10624999999999</v>
      </c>
      <c r="H71" s="89">
        <f t="shared" si="14"/>
        <v>120.63490899999999</v>
      </c>
      <c r="I71" s="92">
        <f t="shared" si="12"/>
        <v>0.55822036151198773</v>
      </c>
      <c r="J71" s="37"/>
      <c r="K71" s="37"/>
      <c r="L71" s="37"/>
      <c r="M71" s="39"/>
      <c r="N71" s="35"/>
      <c r="O71" s="22"/>
      <c r="P71" s="28"/>
    </row>
    <row r="72" spans="2:16" ht="12" customHeight="1">
      <c r="B72" s="27"/>
      <c r="E72" s="36"/>
      <c r="F72" s="37"/>
      <c r="G72" s="37"/>
      <c r="H72" s="38"/>
      <c r="I72" s="37"/>
      <c r="J72" s="37"/>
      <c r="K72" s="37"/>
      <c r="L72" s="37"/>
      <c r="M72" s="39"/>
      <c r="N72" s="35"/>
      <c r="O72" s="22"/>
      <c r="P72" s="28"/>
    </row>
    <row r="73" spans="2:16" ht="12" customHeight="1">
      <c r="B73" s="27"/>
      <c r="E73" s="36"/>
      <c r="F73" s="37"/>
      <c r="G73" s="37"/>
      <c r="H73" s="38"/>
      <c r="I73" s="37"/>
      <c r="J73" s="37"/>
      <c r="K73" s="37"/>
      <c r="L73" s="37"/>
      <c r="M73" s="39"/>
      <c r="N73" s="35"/>
      <c r="O73" s="22"/>
      <c r="P73" s="28"/>
    </row>
    <row r="74" spans="2:16" ht="12" customHeight="1">
      <c r="B74" s="27"/>
      <c r="E74" s="36"/>
      <c r="F74" s="37"/>
      <c r="G74" s="37"/>
      <c r="H74" s="38"/>
      <c r="I74" s="37"/>
      <c r="J74" s="37"/>
      <c r="K74" s="37"/>
      <c r="L74" s="37"/>
      <c r="M74" s="39"/>
      <c r="N74" s="35"/>
      <c r="O74" s="22"/>
      <c r="P74" s="28"/>
    </row>
    <row r="75" spans="2:16" ht="12" customHeight="1">
      <c r="B75" s="27"/>
      <c r="C75" s="49" t="s">
        <v>64</v>
      </c>
      <c r="E75" s="36"/>
      <c r="F75" s="37"/>
      <c r="G75" s="37"/>
      <c r="H75" s="38"/>
      <c r="I75" s="37"/>
      <c r="J75" s="37"/>
      <c r="K75" s="37"/>
      <c r="L75" s="37"/>
      <c r="M75" s="39"/>
      <c r="N75" s="35"/>
      <c r="O75" s="22"/>
      <c r="P75" s="28"/>
    </row>
    <row r="76" spans="2:16" ht="12" customHeight="1">
      <c r="B76" s="27"/>
      <c r="C76" s="49"/>
      <c r="E76" s="36"/>
      <c r="F76" s="37"/>
      <c r="G76" s="37"/>
      <c r="H76" s="38"/>
      <c r="I76" s="37"/>
      <c r="J76" s="37"/>
      <c r="K76" s="37"/>
      <c r="L76" s="37"/>
      <c r="M76" s="39"/>
      <c r="N76" s="35"/>
      <c r="O76" s="22"/>
      <c r="P76" s="28"/>
    </row>
    <row r="77" spans="2:16" ht="12" customHeight="1">
      <c r="B77" s="27"/>
      <c r="C77" s="49" t="s">
        <v>37</v>
      </c>
      <c r="E77" s="36"/>
      <c r="F77" s="37"/>
      <c r="G77" s="37"/>
      <c r="H77" s="38"/>
      <c r="I77" s="37"/>
      <c r="J77" s="37"/>
      <c r="K77" s="37"/>
      <c r="L77" s="37"/>
      <c r="M77" s="39"/>
      <c r="N77" s="35"/>
      <c r="O77" s="22"/>
      <c r="P77" s="28"/>
    </row>
    <row r="78" spans="2:16" ht="12" customHeight="1">
      <c r="B78" s="27"/>
      <c r="E78" s="36"/>
      <c r="F78" s="37"/>
      <c r="G78" s="37"/>
      <c r="H78" s="38"/>
      <c r="I78" s="37"/>
      <c r="J78" s="37"/>
      <c r="K78" s="37"/>
      <c r="L78" s="37"/>
      <c r="M78" s="39"/>
      <c r="N78" s="35"/>
      <c r="O78" s="22"/>
      <c r="P78" s="28"/>
    </row>
    <row r="79" spans="2:16" ht="12" customHeight="1">
      <c r="B79" s="27"/>
      <c r="C79" s="99" t="s">
        <v>65</v>
      </c>
      <c r="D79" s="99" t="s">
        <v>43</v>
      </c>
      <c r="E79" s="98" t="s">
        <v>44</v>
      </c>
      <c r="F79" s="99" t="s">
        <v>45</v>
      </c>
      <c r="G79" s="99" t="s">
        <v>46</v>
      </c>
      <c r="H79" s="99" t="s">
        <v>47</v>
      </c>
      <c r="I79" s="99" t="s">
        <v>45</v>
      </c>
      <c r="J79" s="37"/>
      <c r="K79" s="37"/>
      <c r="L79" s="37"/>
      <c r="M79" s="39"/>
      <c r="N79" s="35"/>
      <c r="O79" s="22"/>
      <c r="P79" s="28"/>
    </row>
    <row r="80" spans="2:16" ht="12" customHeight="1">
      <c r="B80" s="27"/>
      <c r="C80" s="90" t="s">
        <v>66</v>
      </c>
      <c r="D80" s="91">
        <v>291.21244000000002</v>
      </c>
      <c r="E80" s="88">
        <v>263.224693</v>
      </c>
      <c r="F80" s="92">
        <f t="shared" ref="F80:F87" si="15">+E80/D80</f>
        <v>0.90389233715427808</v>
      </c>
      <c r="G80" s="89">
        <v>267.75769100000002</v>
      </c>
      <c r="H80" s="89">
        <v>198.83613700000001</v>
      </c>
      <c r="I80" s="92">
        <f t="shared" ref="I80:I87" si="16">+H80/G80</f>
        <v>0.74259729480562331</v>
      </c>
      <c r="J80" s="100">
        <f>+D80/$D$87</f>
        <v>0.8009845902511582</v>
      </c>
      <c r="K80" s="37"/>
      <c r="L80" s="37"/>
      <c r="M80" s="39"/>
      <c r="N80" s="35"/>
      <c r="O80" s="22"/>
      <c r="P80" s="28"/>
    </row>
    <row r="81" spans="2:16" ht="12" customHeight="1">
      <c r="B81" s="27"/>
      <c r="C81" s="90" t="s">
        <v>67</v>
      </c>
      <c r="D81" s="91">
        <v>53.603817999999997</v>
      </c>
      <c r="E81" s="88">
        <v>31.38635</v>
      </c>
      <c r="F81" s="92">
        <f t="shared" si="15"/>
        <v>0.5855245236449389</v>
      </c>
      <c r="G81" s="89">
        <v>21.91234</v>
      </c>
      <c r="H81" s="89">
        <v>16.026541000000002</v>
      </c>
      <c r="I81" s="92">
        <f t="shared" si="16"/>
        <v>0.7313934066375386</v>
      </c>
      <c r="J81" s="100">
        <f t="shared" ref="J81:J86" si="17">+D81/$D$87</f>
        <v>0.14743818017055746</v>
      </c>
      <c r="K81" s="37"/>
      <c r="L81" s="37"/>
      <c r="M81" s="39"/>
      <c r="N81" s="35"/>
      <c r="O81" s="22"/>
      <c r="P81" s="28"/>
    </row>
    <row r="82" spans="2:16" ht="12" customHeight="1">
      <c r="B82" s="27"/>
      <c r="C82" s="90" t="s">
        <v>69</v>
      </c>
      <c r="D82" s="91">
        <v>10.395542000000001</v>
      </c>
      <c r="E82" s="88">
        <v>2.809307</v>
      </c>
      <c r="F82" s="92">
        <f t="shared" si="15"/>
        <v>0.27024151314092137</v>
      </c>
      <c r="G82" s="89">
        <v>10.618702000000001</v>
      </c>
      <c r="H82" s="89">
        <v>9.2235940000000003</v>
      </c>
      <c r="I82" s="92">
        <f t="shared" si="16"/>
        <v>0.86861784048558854</v>
      </c>
      <c r="J82" s="100">
        <f t="shared" si="17"/>
        <v>2.8593108691746499E-2</v>
      </c>
      <c r="K82" s="37"/>
      <c r="L82" s="37"/>
      <c r="M82" s="39"/>
      <c r="N82" s="35"/>
      <c r="O82" s="22"/>
      <c r="P82" s="28"/>
    </row>
    <row r="83" spans="2:16" ht="12" customHeight="1">
      <c r="B83" s="27"/>
      <c r="C83" s="90" t="s">
        <v>68</v>
      </c>
      <c r="D83" s="91">
        <v>6.8159580000000002</v>
      </c>
      <c r="E83" s="88">
        <v>5.1137379999999997</v>
      </c>
      <c r="F83" s="92">
        <f t="shared" si="15"/>
        <v>0.75025961134150176</v>
      </c>
      <c r="G83" s="89">
        <v>12.986041999999999</v>
      </c>
      <c r="H83" s="89">
        <v>11.181362999999999</v>
      </c>
      <c r="I83" s="92">
        <f t="shared" si="16"/>
        <v>0.86102932671864141</v>
      </c>
      <c r="J83" s="100">
        <f t="shared" si="17"/>
        <v>1.8747404217344232E-2</v>
      </c>
      <c r="K83" s="37"/>
      <c r="L83" s="37"/>
      <c r="M83" s="39"/>
      <c r="N83" s="35"/>
      <c r="O83" s="22"/>
      <c r="P83" s="28"/>
    </row>
    <row r="84" spans="2:16" ht="12" customHeight="1">
      <c r="B84" s="27"/>
      <c r="C84" s="90" t="s">
        <v>70</v>
      </c>
      <c r="D84" s="91">
        <v>1.540335</v>
      </c>
      <c r="E84" s="88">
        <v>0.99176299999999995</v>
      </c>
      <c r="F84" s="92">
        <f t="shared" si="15"/>
        <v>0.64386188718687809</v>
      </c>
      <c r="G84" s="89">
        <v>1.4147749999999999</v>
      </c>
      <c r="H84" s="89">
        <v>0.91399799999999998</v>
      </c>
      <c r="I84" s="92">
        <f t="shared" si="16"/>
        <v>0.64603770917637082</v>
      </c>
      <c r="J84" s="100">
        <f t="shared" si="17"/>
        <v>4.2367166691935198E-3</v>
      </c>
      <c r="K84" s="37"/>
      <c r="L84" s="37"/>
      <c r="M84" s="39"/>
      <c r="N84" s="35"/>
      <c r="O84" s="22"/>
      <c r="P84" s="28"/>
    </row>
    <row r="85" spans="2:16" ht="12" customHeight="1">
      <c r="B85" s="27"/>
      <c r="C85" s="90"/>
      <c r="D85" s="91"/>
      <c r="E85" s="88"/>
      <c r="F85" s="92" t="e">
        <f t="shared" si="15"/>
        <v>#DIV/0!</v>
      </c>
      <c r="G85" s="86"/>
      <c r="H85" s="87"/>
      <c r="I85" s="92" t="e">
        <f t="shared" si="16"/>
        <v>#DIV/0!</v>
      </c>
      <c r="J85" s="100">
        <f t="shared" si="17"/>
        <v>0</v>
      </c>
      <c r="K85" s="37"/>
      <c r="L85" s="37"/>
      <c r="M85" s="39"/>
      <c r="N85" s="35"/>
      <c r="O85" s="22"/>
      <c r="P85" s="28"/>
    </row>
    <row r="86" spans="2:16" ht="12" customHeight="1">
      <c r="B86" s="27"/>
      <c r="C86" s="90"/>
      <c r="D86" s="91"/>
      <c r="E86" s="88"/>
      <c r="F86" s="92" t="e">
        <f t="shared" si="15"/>
        <v>#DIV/0!</v>
      </c>
      <c r="G86" s="86"/>
      <c r="H86" s="87"/>
      <c r="I86" s="92" t="e">
        <f t="shared" si="16"/>
        <v>#DIV/0!</v>
      </c>
      <c r="J86" s="100">
        <f t="shared" si="17"/>
        <v>0</v>
      </c>
      <c r="K86" s="37"/>
      <c r="L86" s="37"/>
      <c r="M86" s="39"/>
      <c r="N86" s="35"/>
      <c r="O86" s="22"/>
      <c r="P86" s="28"/>
    </row>
    <row r="87" spans="2:16" ht="12" customHeight="1">
      <c r="B87" s="27"/>
      <c r="C87" s="93" t="s">
        <v>40</v>
      </c>
      <c r="D87" s="91">
        <f t="shared" ref="D87:E87" si="18">SUM(D80:D86)</f>
        <v>363.56809300000003</v>
      </c>
      <c r="E87" s="88">
        <f t="shared" si="18"/>
        <v>303.52585099999999</v>
      </c>
      <c r="F87" s="92">
        <f t="shared" si="15"/>
        <v>0.83485282906825364</v>
      </c>
      <c r="G87" s="91">
        <f t="shared" ref="G87" si="19">SUM(G80:G86)</f>
        <v>314.68955</v>
      </c>
      <c r="H87" s="88">
        <f t="shared" ref="H87" si="20">SUM(H80:H86)</f>
        <v>236.18163300000001</v>
      </c>
      <c r="I87" s="92">
        <f t="shared" si="16"/>
        <v>0.75052264366579702</v>
      </c>
      <c r="J87" s="37"/>
      <c r="K87" s="37"/>
      <c r="L87" s="37"/>
      <c r="M87" s="39"/>
      <c r="N87" s="35"/>
      <c r="O87" s="22"/>
      <c r="P87" s="28"/>
    </row>
    <row r="88" spans="2:16" ht="12" customHeight="1">
      <c r="B88" s="27"/>
      <c r="E88" s="36"/>
      <c r="F88" s="37"/>
      <c r="G88" s="37"/>
      <c r="H88" s="38"/>
      <c r="I88" s="37"/>
      <c r="J88" s="37"/>
      <c r="K88" s="37"/>
      <c r="L88" s="37"/>
      <c r="M88" s="39"/>
      <c r="N88" s="35"/>
      <c r="O88" s="22"/>
      <c r="P88" s="28"/>
    </row>
    <row r="89" spans="2:16" ht="12" customHeight="1">
      <c r="B89" s="27"/>
      <c r="C89" s="49" t="s">
        <v>38</v>
      </c>
      <c r="E89" s="36"/>
      <c r="F89" s="37"/>
      <c r="G89" s="37"/>
      <c r="H89" s="38"/>
      <c r="I89" s="37"/>
      <c r="J89" s="37"/>
      <c r="K89" s="37"/>
      <c r="L89" s="37"/>
      <c r="M89" s="39"/>
      <c r="N89" s="35"/>
      <c r="O89" s="22"/>
      <c r="P89" s="28"/>
    </row>
    <row r="90" spans="2:16" ht="12" customHeight="1">
      <c r="B90" s="27"/>
      <c r="E90" s="36"/>
      <c r="F90" s="37"/>
      <c r="G90" s="37"/>
      <c r="H90" s="38"/>
      <c r="I90" s="37"/>
      <c r="J90" s="37"/>
      <c r="K90" s="37"/>
      <c r="L90" s="37"/>
      <c r="M90" s="39"/>
      <c r="N90" s="35"/>
      <c r="O90" s="22"/>
      <c r="P90" s="28"/>
    </row>
    <row r="91" spans="2:16" ht="12" customHeight="1">
      <c r="B91" s="27"/>
      <c r="C91" s="99" t="s">
        <v>65</v>
      </c>
      <c r="D91" s="99" t="s">
        <v>43</v>
      </c>
      <c r="E91" s="98" t="s">
        <v>44</v>
      </c>
      <c r="F91" s="99" t="s">
        <v>45</v>
      </c>
      <c r="G91" s="99" t="s">
        <v>46</v>
      </c>
      <c r="H91" s="99" t="s">
        <v>47</v>
      </c>
      <c r="I91" s="99" t="s">
        <v>45</v>
      </c>
      <c r="J91" s="37"/>
      <c r="K91" s="37"/>
      <c r="L91" s="37"/>
      <c r="M91" s="39"/>
      <c r="N91" s="35"/>
      <c r="O91" s="22"/>
      <c r="P91" s="28"/>
    </row>
    <row r="92" spans="2:16" ht="12" customHeight="1">
      <c r="B92" s="27"/>
      <c r="C92" s="90" t="s">
        <v>68</v>
      </c>
      <c r="D92" s="91">
        <v>84.360825000000006</v>
      </c>
      <c r="E92" s="88">
        <v>27.243217999999999</v>
      </c>
      <c r="F92" s="92">
        <f t="shared" ref="F92:F99" si="21">+E92/D92</f>
        <v>0.32293683709233517</v>
      </c>
      <c r="G92" s="89">
        <v>34.208368</v>
      </c>
      <c r="H92" s="89">
        <v>20.128869999999999</v>
      </c>
      <c r="I92" s="92">
        <f t="shared" ref="I92:I99" si="22">+H92/G92</f>
        <v>0.58841947677831341</v>
      </c>
      <c r="J92" s="100">
        <f>D92/$D$99</f>
        <v>0.54948110009651974</v>
      </c>
      <c r="K92" s="37"/>
      <c r="L92" s="37"/>
      <c r="M92" s="39"/>
      <c r="N92" s="35"/>
      <c r="O92" s="22"/>
      <c r="P92" s="28"/>
    </row>
    <row r="93" spans="2:16" ht="12" customHeight="1">
      <c r="B93" s="27"/>
      <c r="C93" s="90" t="s">
        <v>66</v>
      </c>
      <c r="D93" s="91">
        <v>59.268652000000003</v>
      </c>
      <c r="E93" s="88">
        <v>31.287569999999999</v>
      </c>
      <c r="F93" s="92">
        <f t="shared" si="21"/>
        <v>0.52789407121997645</v>
      </c>
      <c r="G93" s="89">
        <v>144.017428</v>
      </c>
      <c r="H93" s="89">
        <v>66.562010000000001</v>
      </c>
      <c r="I93" s="92">
        <f t="shared" si="22"/>
        <v>0.46218024390770263</v>
      </c>
      <c r="J93" s="100">
        <f t="shared" ref="J93:J98" si="23">D93/$D$99</f>
        <v>0.38604416329733376</v>
      </c>
      <c r="K93" s="37"/>
      <c r="L93" s="37"/>
      <c r="M93" s="39"/>
      <c r="N93" s="35"/>
      <c r="O93" s="22"/>
      <c r="P93" s="28"/>
    </row>
    <row r="94" spans="2:16" ht="12" customHeight="1">
      <c r="B94" s="27"/>
      <c r="C94" s="90" t="s">
        <v>67</v>
      </c>
      <c r="D94" s="91">
        <v>9.8986879999999999</v>
      </c>
      <c r="E94" s="88">
        <v>5.2027539999999997</v>
      </c>
      <c r="F94" s="92">
        <f t="shared" si="21"/>
        <v>0.52560036239146035</v>
      </c>
      <c r="G94" s="89">
        <v>5.8440890000000003</v>
      </c>
      <c r="H94" s="89">
        <v>1.0573319999999999</v>
      </c>
      <c r="I94" s="92">
        <f t="shared" si="22"/>
        <v>0.18092332269409311</v>
      </c>
      <c r="J94" s="100">
        <f t="shared" si="23"/>
        <v>6.4474736606146499E-2</v>
      </c>
      <c r="K94" s="37"/>
      <c r="L94" s="37"/>
      <c r="M94" s="39"/>
      <c r="N94" s="35"/>
      <c r="O94" s="22"/>
      <c r="P94" s="28"/>
    </row>
    <row r="95" spans="2:16" ht="12" customHeight="1">
      <c r="B95" s="27"/>
      <c r="C95" s="90"/>
      <c r="D95" s="91"/>
      <c r="E95" s="88"/>
      <c r="F95" s="92" t="e">
        <f t="shared" si="21"/>
        <v>#DIV/0!</v>
      </c>
      <c r="G95" s="89"/>
      <c r="H95" s="89"/>
      <c r="I95" s="92" t="e">
        <f t="shared" si="22"/>
        <v>#DIV/0!</v>
      </c>
      <c r="J95" s="100">
        <f t="shared" si="23"/>
        <v>0</v>
      </c>
      <c r="K95" s="37"/>
      <c r="L95" s="37"/>
      <c r="M95" s="39"/>
      <c r="N95" s="35"/>
      <c r="O95" s="22"/>
      <c r="P95" s="28"/>
    </row>
    <row r="96" spans="2:16" ht="12" customHeight="1">
      <c r="B96" s="27"/>
      <c r="C96" s="90"/>
      <c r="D96" s="91"/>
      <c r="E96" s="88"/>
      <c r="F96" s="92" t="e">
        <f t="shared" si="21"/>
        <v>#DIV/0!</v>
      </c>
      <c r="G96" s="89"/>
      <c r="H96" s="89"/>
      <c r="I96" s="92" t="e">
        <f t="shared" si="22"/>
        <v>#DIV/0!</v>
      </c>
      <c r="J96" s="100">
        <f t="shared" si="23"/>
        <v>0</v>
      </c>
      <c r="K96" s="37"/>
      <c r="L96" s="37"/>
      <c r="M96" s="39"/>
      <c r="N96" s="35"/>
      <c r="O96" s="22"/>
      <c r="P96" s="28"/>
    </row>
    <row r="97" spans="2:16" ht="12" customHeight="1">
      <c r="B97" s="27"/>
      <c r="C97" s="90"/>
      <c r="D97" s="91"/>
      <c r="E97" s="88"/>
      <c r="F97" s="92" t="e">
        <f t="shared" si="21"/>
        <v>#DIV/0!</v>
      </c>
      <c r="G97" s="86"/>
      <c r="H97" s="87"/>
      <c r="I97" s="92" t="e">
        <f t="shared" si="22"/>
        <v>#DIV/0!</v>
      </c>
      <c r="J97" s="100">
        <f t="shared" si="23"/>
        <v>0</v>
      </c>
      <c r="K97" s="37"/>
      <c r="L97" s="37"/>
      <c r="M97" s="39"/>
      <c r="N97" s="35"/>
      <c r="O97" s="22"/>
      <c r="P97" s="28"/>
    </row>
    <row r="98" spans="2:16" ht="12" customHeight="1">
      <c r="B98" s="27"/>
      <c r="C98" s="90"/>
      <c r="D98" s="91"/>
      <c r="E98" s="88"/>
      <c r="F98" s="92" t="e">
        <f t="shared" si="21"/>
        <v>#DIV/0!</v>
      </c>
      <c r="G98" s="86"/>
      <c r="H98" s="87"/>
      <c r="I98" s="92" t="e">
        <f t="shared" si="22"/>
        <v>#DIV/0!</v>
      </c>
      <c r="J98" s="100">
        <f t="shared" si="23"/>
        <v>0</v>
      </c>
      <c r="K98" s="37"/>
      <c r="L98" s="37"/>
      <c r="M98" s="39"/>
      <c r="N98" s="35"/>
      <c r="O98" s="22"/>
      <c r="P98" s="28"/>
    </row>
    <row r="99" spans="2:16" ht="12" customHeight="1">
      <c r="B99" s="27"/>
      <c r="C99" s="93" t="s">
        <v>40</v>
      </c>
      <c r="D99" s="91">
        <f t="shared" ref="D99:E99" si="24">SUM(D92:D98)</f>
        <v>153.528165</v>
      </c>
      <c r="E99" s="88">
        <f t="shared" si="24"/>
        <v>63.733542</v>
      </c>
      <c r="F99" s="92">
        <f t="shared" si="21"/>
        <v>0.41512605846621042</v>
      </c>
      <c r="G99" s="91">
        <f t="shared" ref="G99:H99" si="25">SUM(G92:G98)</f>
        <v>184.069885</v>
      </c>
      <c r="H99" s="88">
        <f t="shared" si="25"/>
        <v>87.748211999999995</v>
      </c>
      <c r="I99" s="92">
        <f t="shared" si="22"/>
        <v>0.47671139686972691</v>
      </c>
      <c r="J99" s="37"/>
      <c r="K99" s="37"/>
      <c r="L99" s="37"/>
      <c r="M99" s="39"/>
      <c r="N99" s="35"/>
      <c r="O99" s="22"/>
      <c r="P99" s="28"/>
    </row>
    <row r="100" spans="2:16" ht="12" customHeight="1">
      <c r="B100" s="27"/>
      <c r="E100" s="36"/>
      <c r="F100" s="37"/>
      <c r="G100" s="37"/>
      <c r="H100" s="38"/>
      <c r="I100" s="37"/>
      <c r="J100" s="37"/>
      <c r="K100" s="37"/>
      <c r="L100" s="37"/>
      <c r="M100" s="39"/>
      <c r="N100" s="35"/>
      <c r="O100" s="22"/>
      <c r="P100" s="28"/>
    </row>
    <row r="101" spans="2:16" ht="12" customHeight="1">
      <c r="B101" s="27"/>
      <c r="C101" s="49" t="s">
        <v>62</v>
      </c>
      <c r="E101" s="36"/>
      <c r="F101" s="37"/>
      <c r="G101" s="37"/>
      <c r="H101" s="38"/>
      <c r="I101" s="37"/>
      <c r="J101" s="37"/>
      <c r="K101" s="37"/>
      <c r="L101" s="37"/>
      <c r="M101" s="39"/>
      <c r="N101" s="35"/>
      <c r="O101" s="22"/>
      <c r="P101" s="28"/>
    </row>
    <row r="102" spans="2:16" ht="12" customHeight="1">
      <c r="B102" s="27"/>
      <c r="E102" s="36"/>
      <c r="F102" s="37"/>
      <c r="G102" s="37"/>
      <c r="H102" s="38"/>
      <c r="I102" s="37"/>
      <c r="J102" s="37"/>
      <c r="K102" s="37"/>
      <c r="L102" s="37"/>
      <c r="M102" s="39"/>
      <c r="N102" s="35"/>
      <c r="O102" s="22"/>
      <c r="P102" s="28"/>
    </row>
    <row r="103" spans="2:16" ht="12" customHeight="1">
      <c r="B103" s="27"/>
      <c r="C103" s="99" t="s">
        <v>65</v>
      </c>
      <c r="D103" s="99" t="s">
        <v>43</v>
      </c>
      <c r="E103" s="98" t="s">
        <v>44</v>
      </c>
      <c r="F103" s="99" t="s">
        <v>45</v>
      </c>
      <c r="G103" s="99" t="s">
        <v>46</v>
      </c>
      <c r="H103" s="99" t="s">
        <v>47</v>
      </c>
      <c r="I103" s="99" t="s">
        <v>45</v>
      </c>
      <c r="J103" s="37"/>
      <c r="K103" s="37"/>
      <c r="L103" s="37"/>
      <c r="M103" s="39"/>
      <c r="N103" s="35"/>
      <c r="O103" s="22"/>
      <c r="P103" s="28"/>
    </row>
    <row r="104" spans="2:16" ht="12" customHeight="1">
      <c r="B104" s="27"/>
      <c r="C104" s="90" t="s">
        <v>68</v>
      </c>
      <c r="D104" s="91">
        <v>149.621984</v>
      </c>
      <c r="E104" s="88">
        <v>71.652854000000005</v>
      </c>
      <c r="F104" s="92">
        <f t="shared" ref="F104:F111" si="26">+E104/D104</f>
        <v>0.47889255365040478</v>
      </c>
      <c r="G104" s="89">
        <v>93.264661000000004</v>
      </c>
      <c r="H104" s="89">
        <v>57.156292000000001</v>
      </c>
      <c r="I104" s="92">
        <f t="shared" ref="I104:I111" si="27">+H104/G104</f>
        <v>0.61283975502789845</v>
      </c>
      <c r="J104" s="100">
        <f>D104/$D$111</f>
        <v>0.56493732727979162</v>
      </c>
      <c r="K104" s="37"/>
      <c r="L104" s="37"/>
      <c r="M104" s="39"/>
      <c r="N104" s="35"/>
      <c r="O104" s="22"/>
      <c r="P104" s="28"/>
    </row>
    <row r="105" spans="2:16" ht="12" customHeight="1">
      <c r="B105" s="27"/>
      <c r="C105" s="90" t="s">
        <v>66</v>
      </c>
      <c r="D105" s="91">
        <v>102.342541</v>
      </c>
      <c r="E105" s="88">
        <v>58.923015999999997</v>
      </c>
      <c r="F105" s="92">
        <f t="shared" si="26"/>
        <v>0.57574314087042255</v>
      </c>
      <c r="G105" s="89">
        <v>119.276223</v>
      </c>
      <c r="H105" s="89">
        <v>60.154041999999997</v>
      </c>
      <c r="I105" s="92">
        <f t="shared" si="27"/>
        <v>0.50432551003899573</v>
      </c>
      <c r="J105" s="100">
        <f t="shared" ref="J105:J110" si="28">D105/$D$111</f>
        <v>0.3864213000915861</v>
      </c>
      <c r="K105" s="37"/>
      <c r="L105" s="37"/>
      <c r="M105" s="39"/>
      <c r="N105" s="35"/>
      <c r="O105" s="22"/>
      <c r="P105" s="28"/>
    </row>
    <row r="106" spans="2:16" ht="12" customHeight="1">
      <c r="B106" s="27"/>
      <c r="C106" s="90" t="s">
        <v>67</v>
      </c>
      <c r="D106" s="91">
        <v>12.857146</v>
      </c>
      <c r="E106" s="88">
        <v>8.8186560000000007</v>
      </c>
      <c r="F106" s="92">
        <f t="shared" si="26"/>
        <v>0.68589529900337143</v>
      </c>
      <c r="G106" s="89">
        <v>3.5493589999999999</v>
      </c>
      <c r="H106" s="89">
        <v>3.3170679999999999</v>
      </c>
      <c r="I106" s="92">
        <f t="shared" si="27"/>
        <v>0.93455409835973202</v>
      </c>
      <c r="J106" s="100">
        <f t="shared" si="28"/>
        <v>4.8545551285338287E-2</v>
      </c>
      <c r="K106" s="37"/>
      <c r="L106" s="37"/>
      <c r="M106" s="39"/>
      <c r="N106" s="35"/>
      <c r="O106" s="22"/>
      <c r="P106" s="28"/>
    </row>
    <row r="107" spans="2:16" ht="12" customHeight="1">
      <c r="B107" s="27"/>
      <c r="C107" s="90" t="s">
        <v>69</v>
      </c>
      <c r="D107" s="91">
        <v>2.5378000000000001E-2</v>
      </c>
      <c r="E107" s="88">
        <v>1.6877E-2</v>
      </c>
      <c r="F107" s="92">
        <f t="shared" si="26"/>
        <v>0.66502482465127266</v>
      </c>
      <c r="G107" s="89">
        <v>1.6007E-2</v>
      </c>
      <c r="H107" s="89">
        <v>7.5059999999999997E-3</v>
      </c>
      <c r="I107" s="92">
        <f t="shared" si="27"/>
        <v>0.46891984756668953</v>
      </c>
      <c r="J107" s="100">
        <f t="shared" si="28"/>
        <v>9.5821343284062814E-5</v>
      </c>
      <c r="K107" s="37"/>
      <c r="L107" s="37"/>
      <c r="M107" s="39"/>
      <c r="N107" s="35"/>
      <c r="O107" s="22"/>
      <c r="P107" s="28"/>
    </row>
    <row r="108" spans="2:16" ht="12" customHeight="1">
      <c r="B108" s="27"/>
      <c r="C108" s="90"/>
      <c r="D108" s="91"/>
      <c r="E108" s="88"/>
      <c r="F108" s="92" t="e">
        <f t="shared" si="26"/>
        <v>#DIV/0!</v>
      </c>
      <c r="G108" s="89"/>
      <c r="H108" s="89"/>
      <c r="I108" s="92" t="e">
        <f t="shared" si="27"/>
        <v>#DIV/0!</v>
      </c>
      <c r="J108" s="100">
        <f t="shared" si="28"/>
        <v>0</v>
      </c>
      <c r="K108" s="37"/>
      <c r="L108" s="37"/>
      <c r="M108" s="39"/>
      <c r="N108" s="35"/>
      <c r="O108" s="22"/>
      <c r="P108" s="28"/>
    </row>
    <row r="109" spans="2:16" ht="12" customHeight="1">
      <c r="B109" s="27"/>
      <c r="C109" s="90"/>
      <c r="D109" s="91"/>
      <c r="E109" s="88"/>
      <c r="F109" s="92" t="e">
        <f t="shared" si="26"/>
        <v>#DIV/0!</v>
      </c>
      <c r="G109" s="89"/>
      <c r="H109" s="89"/>
      <c r="I109" s="92" t="e">
        <f t="shared" si="27"/>
        <v>#DIV/0!</v>
      </c>
      <c r="J109" s="100">
        <f t="shared" si="28"/>
        <v>0</v>
      </c>
      <c r="K109" s="37"/>
      <c r="L109" s="37"/>
      <c r="M109" s="39"/>
      <c r="N109" s="35"/>
      <c r="O109" s="22"/>
      <c r="P109" s="28"/>
    </row>
    <row r="110" spans="2:16" ht="12" customHeight="1">
      <c r="B110" s="27"/>
      <c r="C110" s="90"/>
      <c r="D110" s="91"/>
      <c r="E110" s="88"/>
      <c r="F110" s="92" t="e">
        <f t="shared" si="26"/>
        <v>#DIV/0!</v>
      </c>
      <c r="G110" s="89"/>
      <c r="H110" s="89"/>
      <c r="I110" s="92" t="e">
        <f t="shared" si="27"/>
        <v>#DIV/0!</v>
      </c>
      <c r="J110" s="100">
        <f t="shared" si="28"/>
        <v>0</v>
      </c>
      <c r="K110" s="37"/>
      <c r="L110" s="37"/>
      <c r="M110" s="39"/>
      <c r="N110" s="35"/>
      <c r="O110" s="22"/>
      <c r="P110" s="28"/>
    </row>
    <row r="111" spans="2:16" ht="12" customHeight="1">
      <c r="B111" s="27"/>
      <c r="C111" s="93" t="s">
        <v>40</v>
      </c>
      <c r="D111" s="91">
        <f t="shared" ref="D111:E111" si="29">SUM(D104:D110)</f>
        <v>264.84704899999997</v>
      </c>
      <c r="E111" s="88">
        <f t="shared" si="29"/>
        <v>139.41140300000001</v>
      </c>
      <c r="F111" s="92">
        <f t="shared" si="26"/>
        <v>0.5263845813135718</v>
      </c>
      <c r="G111" s="91">
        <f t="shared" ref="G111:H111" si="30">SUM(G104:G110)</f>
        <v>216.10625000000002</v>
      </c>
      <c r="H111" s="88">
        <f t="shared" si="30"/>
        <v>120.63490800000001</v>
      </c>
      <c r="I111" s="92">
        <f t="shared" si="27"/>
        <v>0.55822035688463434</v>
      </c>
      <c r="J111" s="37"/>
      <c r="K111" s="37"/>
      <c r="L111" s="37"/>
      <c r="M111" s="39"/>
      <c r="N111" s="35"/>
      <c r="O111" s="22"/>
      <c r="P111" s="28"/>
    </row>
    <row r="112" spans="2:16" ht="12" customHeight="1">
      <c r="B112" s="27"/>
      <c r="E112" s="36"/>
      <c r="F112" s="37"/>
      <c r="G112" s="37"/>
      <c r="H112" s="38"/>
      <c r="I112" s="37"/>
      <c r="J112" s="37"/>
      <c r="K112" s="37"/>
      <c r="L112" s="37"/>
      <c r="M112" s="39"/>
      <c r="N112" s="35"/>
      <c r="O112" s="22"/>
      <c r="P112" s="28"/>
    </row>
    <row r="113" spans="2:16" ht="12" customHeight="1">
      <c r="B113" s="27"/>
      <c r="E113" s="36"/>
      <c r="F113" s="37"/>
      <c r="G113" s="37"/>
      <c r="H113" s="38"/>
      <c r="I113" s="37"/>
      <c r="J113" s="37"/>
      <c r="K113" s="37"/>
      <c r="L113" s="37"/>
      <c r="M113" s="39"/>
      <c r="N113" s="35"/>
      <c r="O113" s="22"/>
      <c r="P113" s="28"/>
    </row>
    <row r="114" spans="2:16">
      <c r="B114" s="27"/>
      <c r="P114" s="28"/>
    </row>
    <row r="115" spans="2:16">
      <c r="B115" s="27"/>
      <c r="P115" s="28"/>
    </row>
    <row r="116" spans="2:16">
      <c r="B116" s="27"/>
      <c r="P116" s="28"/>
    </row>
    <row r="117" spans="2:16">
      <c r="B117" s="27"/>
      <c r="P117" s="28"/>
    </row>
    <row r="118" spans="2:16"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4"/>
    </row>
  </sheetData>
  <mergeCells count="12">
    <mergeCell ref="E15:F15"/>
    <mergeCell ref="E16:F16"/>
    <mergeCell ref="E17:F17"/>
    <mergeCell ref="E18:F18"/>
    <mergeCell ref="B2:P3"/>
    <mergeCell ref="C8:O8"/>
    <mergeCell ref="E11:L11"/>
    <mergeCell ref="N11:P13"/>
    <mergeCell ref="E12:L12"/>
    <mergeCell ref="E13:F14"/>
    <mergeCell ref="G13:I13"/>
    <mergeCell ref="J13:L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Condor Guerra</dc:creator>
  <cp:keywords/>
  <dc:description/>
  <cp:lastModifiedBy>Roy Condor Guerra</cp:lastModifiedBy>
  <cp:revision/>
  <dcterms:created xsi:type="dcterms:W3CDTF">2021-01-10T03:39:07Z</dcterms:created>
  <dcterms:modified xsi:type="dcterms:W3CDTF">2022-12-02T06:47:29Z</dcterms:modified>
  <cp:category/>
  <cp:contentStatus/>
</cp:coreProperties>
</file>